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drawings/drawing1.xml" ContentType="application/vnd.openxmlformats-officedocument.drawing+xml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S:\3.Accounting\3.6 Consolidated\2025\Q4'25\2.FS\VRS\SET file\"/>
    </mc:Choice>
  </mc:AlternateContent>
  <xr:revisionPtr revIDLastSave="0" documentId="13_ncr:1_{5A1224D5-D5BF-466C-A601-21278B46C138}" xr6:coauthVersionLast="47" xr6:coauthVersionMax="47" xr10:uidLastSave="{00000000-0000-0000-0000-000000000000}"/>
  <bookViews>
    <workbookView xWindow="-110" yWindow="-110" windowWidth="19420" windowHeight="10300" tabRatio="765" firstSheet="7" activeTab="7" xr2:uid="{00000000-000D-0000-FFFF-FFFF00000000}"/>
  </bookViews>
  <sheets>
    <sheet name="NAV000" sheetId="1" state="hidden" r:id="rId1"/>
    <sheet name="000000" sheetId="2" state="veryHidden" r:id="rId2"/>
    <sheet name="100000" sheetId="3" state="veryHidden" r:id="rId3"/>
    <sheet name="200000" sheetId="4" state="veryHidden" r:id="rId4"/>
    <sheet name="300000" sheetId="5" state="veryHidden" r:id="rId5"/>
    <sheet name="400000" sheetId="6" state="veryHidden" r:id="rId6"/>
    <sheet name="500000" sheetId="7" state="veryHidden" r:id="rId7"/>
    <sheet name="BS" sheetId="30" r:id="rId8"/>
    <sheet name="PL" sheetId="31" r:id="rId9"/>
    <sheet name="Conso" sheetId="24" r:id="rId10"/>
    <sheet name="Company" sheetId="27" r:id="rId11"/>
    <sheet name="CF" sheetId="29" r:id="rId12"/>
    <sheet name="PL Q1" sheetId="34" state="hidden" r:id="rId13"/>
  </sheets>
  <definedNames>
    <definedName name="__123Graph_A" hidden="1">#REF!</definedName>
    <definedName name="_Fill" hidden="1">#REF!</definedName>
    <definedName name="_xlnm._FilterDatabase" localSheetId="9" hidden="1">Conso!$A$11:$B$22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localSheetId="7" hidden="1">#REF!</definedName>
    <definedName name="_Sort" localSheetId="8" hidden="1">#REF!</definedName>
    <definedName name="_Sort" localSheetId="12" hidden="1">#REF!</definedName>
    <definedName name="_Sort" hidden="1">#REF!</definedName>
    <definedName name="_Table1_Out" hidden="1">#REF!</definedName>
    <definedName name="a" localSheetId="7" hidden="1">#REF!</definedName>
    <definedName name="a" localSheetId="8" hidden="1">#REF!</definedName>
    <definedName name="a" localSheetId="12" hidden="1">#REF!</definedName>
    <definedName name="a" hidden="1">#REF!</definedName>
    <definedName name="aaa" hidden="1">#REF!</definedName>
    <definedName name="aaaa" hidden="1">#REF!</definedName>
    <definedName name="Access_Button" hidden="1">"recSPC1_Sheet9_List"</definedName>
    <definedName name="AccessDatabase" hidden="1">"\\Suchart\suchart\ATHAPORN\recSPC1.mdb"</definedName>
    <definedName name="AS2DocOpenMode" hidden="1">"AS2DocumentEdit"</definedName>
    <definedName name="b" localSheetId="7" hidden="1">#REF!</definedName>
    <definedName name="b" localSheetId="8" hidden="1">#REF!</definedName>
    <definedName name="b" localSheetId="12" hidden="1">#REF!</definedName>
    <definedName name="b" hidden="1">#REF!</definedName>
    <definedName name="bank" hidden="1">#REF!</definedName>
    <definedName name="book" localSheetId="7" hidden="1">#REF!</definedName>
    <definedName name="book" localSheetId="8" hidden="1">#REF!</definedName>
    <definedName name="book" localSheetId="12" hidden="1">#REF!</definedName>
    <definedName name="book" hidden="1">#REF!</definedName>
    <definedName name="dv" hidden="1">#REF!</definedName>
    <definedName name="egre" localSheetId="7" hidden="1">#REF!</definedName>
    <definedName name="egre" localSheetId="8" hidden="1">#REF!</definedName>
    <definedName name="egre" localSheetId="12" hidden="1">#REF!</definedName>
    <definedName name="egre" hidden="1">#REF!</definedName>
    <definedName name="ert" localSheetId="7" hidden="1">#REF!</definedName>
    <definedName name="ert" localSheetId="8" hidden="1">#REF!</definedName>
    <definedName name="ert" localSheetId="12" hidden="1">#REF!</definedName>
    <definedName name="ert" hidden="1">#REF!</definedName>
    <definedName name="fill" hidden="1">#REF!</definedName>
    <definedName name="h" localSheetId="7" hidden="1">#REF!</definedName>
    <definedName name="h" localSheetId="8" hidden="1">#REF!</definedName>
    <definedName name="h" localSheetId="12" hidden="1">#REF!</definedName>
    <definedName name="h" hidden="1">#REF!</definedName>
    <definedName name="hitech" hidden="1">#REF!</definedName>
    <definedName name="hjk" hidden="1">#REF!</definedName>
    <definedName name="HTH" localSheetId="7" hidden="1">#REF!</definedName>
    <definedName name="HTH" localSheetId="8" hidden="1">#REF!</definedName>
    <definedName name="HTH" localSheetId="12" hidden="1">#REF!</definedName>
    <definedName name="HTH" hidden="1">#REF!</definedName>
    <definedName name="HTML_CodePage" hidden="1">874</definedName>
    <definedName name="HTML_Control" localSheetId="7" hidden="1">{"'Monthly'!$A$3:$U$60"}</definedName>
    <definedName name="HTML_Control" localSheetId="8" hidden="1">{"'Monthly'!$A$3:$U$60"}</definedName>
    <definedName name="HTML_Control" localSheetId="12" hidden="1">{"'Monthly'!$A$3:$U$60"}</definedName>
    <definedName name="HTML_Control" hidden="1">{"'Monthly'!$A$3:$U$60"}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"\\Der2\vol1\DATABANK\DOWNLOAD\Tab6-1.htm"</definedName>
    <definedName name="HTML_PathTemplate" hidden="1">"\\Der2\vol1\DATABANK\DOWNLOAD\HEAD6-1.HTM"</definedName>
    <definedName name="kkk" localSheetId="7" hidden="1">#REF!</definedName>
    <definedName name="kkk" localSheetId="8" hidden="1">#REF!</definedName>
    <definedName name="kkk" localSheetId="12" hidden="1">#REF!</definedName>
    <definedName name="kkk" hidden="1">#REF!</definedName>
    <definedName name="lloo" hidden="1">#REF!</definedName>
    <definedName name="n" hidden="1">#REF!</definedName>
    <definedName name="pae" localSheetId="7" hidden="1">#REF!</definedName>
    <definedName name="pae" localSheetId="8" hidden="1">#REF!</definedName>
    <definedName name="pae" localSheetId="12" hidden="1">#REF!</definedName>
    <definedName name="pae" hidden="1">#REF!</definedName>
    <definedName name="pom" localSheetId="7" hidden="1">#REF!</definedName>
    <definedName name="pom" localSheetId="8" hidden="1">#REF!</definedName>
    <definedName name="pom" localSheetId="12" hidden="1">#REF!</definedName>
    <definedName name="pom" hidden="1">#REF!</definedName>
    <definedName name="_xlnm.Print_Area" localSheetId="7">BS!$A$1:$J$100</definedName>
    <definedName name="_xlnm.Print_Area" localSheetId="11">CF!$A$1:$K$130</definedName>
    <definedName name="_xlnm.Print_Area" localSheetId="10">Company!$A$1:$L$46</definedName>
    <definedName name="_xlnm.Print_Area" localSheetId="9">Conso!$A$1:$P$48</definedName>
    <definedName name="_xlnm.Print_Area" localSheetId="8">PL!$A$1:$L$53</definedName>
    <definedName name="_xlnm.Print_Area" localSheetId="12">'PL Q1'!$A$1:$L$41</definedName>
    <definedName name="qw" hidden="1">#REF!</definedName>
    <definedName name="rhrt" localSheetId="7" hidden="1">#REF!</definedName>
    <definedName name="rhrt" localSheetId="8" hidden="1">#REF!</definedName>
    <definedName name="rhrt" localSheetId="12" hidden="1">#REF!</definedName>
    <definedName name="rhrt" hidden="1">#REF!</definedName>
    <definedName name="sfsf2" localSheetId="7" hidden="1">#REF!</definedName>
    <definedName name="sfsf2" localSheetId="8" hidden="1">#REF!</definedName>
    <definedName name="sfsf2" localSheetId="12" hidden="1">#REF!</definedName>
    <definedName name="sfsf2" hidden="1">#REF!</definedName>
    <definedName name="sfsfs" localSheetId="7" hidden="1">#REF!</definedName>
    <definedName name="sfsfs" localSheetId="8" hidden="1">#REF!</definedName>
    <definedName name="sfsfs" localSheetId="12" hidden="1">#REF!</definedName>
    <definedName name="sfsfs" hidden="1">#REF!</definedName>
    <definedName name="sgf" localSheetId="7" hidden="1">#REF!</definedName>
    <definedName name="sgf" localSheetId="8" hidden="1">#REF!</definedName>
    <definedName name="sgf" localSheetId="12" hidden="1">#REF!</definedName>
    <definedName name="sgf" hidden="1">#REF!</definedName>
    <definedName name="sgr" hidden="1">#REF!</definedName>
    <definedName name="su" hidden="1">#REF!</definedName>
    <definedName name="t" localSheetId="7" hidden="1">#REF!</definedName>
    <definedName name="t" localSheetId="8" hidden="1">#REF!</definedName>
    <definedName name="t" localSheetId="12" hidden="1">#REF!</definedName>
    <definedName name="t" hidden="1">#REF!</definedName>
    <definedName name="TextRefCopyRangeCount" hidden="1">54</definedName>
    <definedName name="tjy" localSheetId="7" hidden="1">#REF!</definedName>
    <definedName name="tjy" localSheetId="8" hidden="1">#REF!</definedName>
    <definedName name="tjy" localSheetId="12" hidden="1">#REF!</definedName>
    <definedName name="tjy" hidden="1">#REF!</definedName>
    <definedName name="wefwe" localSheetId="7" hidden="1">#REF!</definedName>
    <definedName name="wefwe" localSheetId="8" hidden="1">#REF!</definedName>
    <definedName name="wefwe" localSheetId="12" hidden="1">#REF!</definedName>
    <definedName name="wefwe" hidden="1">#REF!</definedName>
    <definedName name="y" localSheetId="7" hidden="1">#REF!</definedName>
    <definedName name="y" localSheetId="8" hidden="1">#REF!</definedName>
    <definedName name="y" localSheetId="12" hidden="1">#REF!</definedName>
    <definedName name="y" hidden="1">#REF!</definedName>
    <definedName name="เ" localSheetId="7" hidden="1">#REF!</definedName>
    <definedName name="เ" localSheetId="8" hidden="1">#REF!</definedName>
    <definedName name="เ" localSheetId="12" hidden="1">#REF!</definedName>
    <definedName name="เ" hidden="1">#REF!</definedName>
    <definedName name="ฆ๋ฒ?ฏธ๋?" hidden="1">#REF!</definedName>
    <definedName name="ด" localSheetId="12" hidden="1">#REF!</definedName>
    <definedName name="ด" hidden="1">#REF!</definedName>
    <definedName name="เท" hidden="1">#REF!</definedName>
    <definedName name="ฟภ์" localSheetId="7" hidden="1">#REF!</definedName>
    <definedName name="ฟภ์" localSheetId="8" hidden="1">#REF!</definedName>
    <definedName name="ฟภ์" localSheetId="12" hidden="1">#REF!</definedName>
    <definedName name="ฟภ์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27" l="1"/>
  <c r="L45" i="24" l="1"/>
  <c r="H15" i="31" l="1"/>
  <c r="J18" i="30" l="1"/>
  <c r="H18" i="30"/>
  <c r="F18" i="30"/>
  <c r="D18" i="30"/>
  <c r="L24" i="27"/>
  <c r="H25" i="27"/>
  <c r="P25" i="24"/>
  <c r="L26" i="24"/>
  <c r="F62" i="30"/>
  <c r="L43" i="27" l="1"/>
  <c r="P44" i="24" l="1"/>
  <c r="G111" i="29" l="1"/>
  <c r="J34" i="27"/>
  <c r="J35" i="27" s="1"/>
  <c r="H34" i="27"/>
  <c r="H35" i="27" s="1"/>
  <c r="F34" i="27"/>
  <c r="F35" i="27" s="1"/>
  <c r="D34" i="27"/>
  <c r="D35" i="27" s="1"/>
  <c r="L33" i="27"/>
  <c r="N35" i="24"/>
  <c r="N36" i="24" s="1"/>
  <c r="L35" i="24"/>
  <c r="L36" i="24" s="1"/>
  <c r="J35" i="24"/>
  <c r="J36" i="24" s="1"/>
  <c r="H35" i="24"/>
  <c r="H36" i="24" s="1"/>
  <c r="F35" i="24"/>
  <c r="F36" i="24" s="1"/>
  <c r="D35" i="24"/>
  <c r="D36" i="24" s="1"/>
  <c r="P34" i="24"/>
  <c r="P35" i="24" s="1"/>
  <c r="P36" i="24" s="1"/>
  <c r="L34" i="27" l="1"/>
  <c r="L35" i="27"/>
  <c r="L26" i="31"/>
  <c r="H70" i="30" l="1"/>
  <c r="H40" i="27" l="1"/>
  <c r="F40" i="27"/>
  <c r="D40" i="27"/>
  <c r="L43" i="31" l="1"/>
  <c r="J43" i="31"/>
  <c r="H43" i="31"/>
  <c r="P21" i="24" s="1"/>
  <c r="F43" i="31"/>
  <c r="L39" i="27" l="1"/>
  <c r="L20" i="27" l="1"/>
  <c r="P40" i="24"/>
  <c r="J26" i="31"/>
  <c r="I114" i="29" l="1"/>
  <c r="E114" i="29"/>
  <c r="E11" i="29" l="1"/>
  <c r="E12" i="29"/>
  <c r="I11" i="29"/>
  <c r="I12" i="29"/>
  <c r="K12" i="29" l="1"/>
  <c r="G12" i="29"/>
  <c r="K11" i="29"/>
  <c r="G11" i="29"/>
  <c r="L25" i="27"/>
  <c r="H21" i="27"/>
  <c r="F21" i="27"/>
  <c r="D21" i="27"/>
  <c r="J15" i="27"/>
  <c r="J16" i="27" s="1"/>
  <c r="H15" i="27"/>
  <c r="H16" i="27" s="1"/>
  <c r="H26" i="27" s="1"/>
  <c r="F15" i="27"/>
  <c r="F16" i="27" s="1"/>
  <c r="F26" i="27" s="1"/>
  <c r="D15" i="27"/>
  <c r="D16" i="27" s="1"/>
  <c r="D26" i="27" s="1"/>
  <c r="L14" i="27"/>
  <c r="L10" i="27"/>
  <c r="P26" i="24"/>
  <c r="L22" i="24"/>
  <c r="J22" i="24"/>
  <c r="H22" i="24"/>
  <c r="F22" i="24"/>
  <c r="D22" i="24"/>
  <c r="N16" i="24"/>
  <c r="N17" i="24" s="1"/>
  <c r="L16" i="24"/>
  <c r="L17" i="24" s="1"/>
  <c r="L27" i="24" s="1"/>
  <c r="J16" i="24"/>
  <c r="J17" i="24" s="1"/>
  <c r="J27" i="24" s="1"/>
  <c r="H16" i="24"/>
  <c r="H17" i="24" s="1"/>
  <c r="H27" i="24" s="1"/>
  <c r="F16" i="24"/>
  <c r="F17" i="24" s="1"/>
  <c r="D16" i="24"/>
  <c r="D17" i="24" s="1"/>
  <c r="P15" i="24"/>
  <c r="P16" i="24" s="1"/>
  <c r="P17" i="24" s="1"/>
  <c r="P11" i="24"/>
  <c r="D27" i="24" l="1"/>
  <c r="D30" i="24" s="1"/>
  <c r="F27" i="24"/>
  <c r="F30" i="24" s="1"/>
  <c r="L30" i="24"/>
  <c r="J30" i="24"/>
  <c r="H30" i="24"/>
  <c r="F29" i="27"/>
  <c r="F45" i="27" s="1"/>
  <c r="H29" i="27"/>
  <c r="H45" i="27" s="1"/>
  <c r="H95" i="30" s="1"/>
  <c r="L16" i="27"/>
  <c r="D29" i="27"/>
  <c r="D45" i="27" s="1"/>
  <c r="L15" i="27"/>
  <c r="L44" i="27"/>
  <c r="P45" i="24" l="1"/>
  <c r="D41" i="24" l="1"/>
  <c r="D46" i="24" s="1"/>
  <c r="F41" i="24"/>
  <c r="F46" i="24" s="1"/>
  <c r="H41" i="24"/>
  <c r="H46" i="24" s="1"/>
  <c r="J41" i="24"/>
  <c r="J46" i="24" s="1"/>
  <c r="L41" i="24"/>
  <c r="L46" i="24" s="1"/>
  <c r="D95" i="30" s="1"/>
  <c r="L14" i="34" l="1"/>
  <c r="J14" i="34"/>
  <c r="H14" i="34"/>
  <c r="F14" i="34"/>
  <c r="L24" i="34" l="1"/>
  <c r="J24" i="34"/>
  <c r="H24" i="34"/>
  <c r="F24" i="34"/>
  <c r="L15" i="34"/>
  <c r="L26" i="34" s="1"/>
  <c r="L28" i="34" s="1"/>
  <c r="L30" i="34" s="1"/>
  <c r="J15" i="34"/>
  <c r="H15" i="34"/>
  <c r="F15" i="34"/>
  <c r="F26" i="34" l="1"/>
  <c r="F28" i="34" s="1"/>
  <c r="F30" i="34" s="1"/>
  <c r="F35" i="34" s="1"/>
  <c r="F40" i="34" s="1"/>
  <c r="H26" i="34"/>
  <c r="H28" i="34" s="1"/>
  <c r="H30" i="34" s="1"/>
  <c r="H35" i="34" s="1"/>
  <c r="H40" i="34" s="1"/>
  <c r="J26" i="34"/>
  <c r="J28" i="34" s="1"/>
  <c r="J30" i="34" s="1"/>
  <c r="J32" i="34" s="1"/>
  <c r="J38" i="34" s="1"/>
  <c r="F32" i="34"/>
  <c r="F38" i="34" s="1"/>
  <c r="L32" i="34"/>
  <c r="L38" i="34" s="1"/>
  <c r="L35" i="34"/>
  <c r="L40" i="34" s="1"/>
  <c r="H32" i="34" l="1"/>
  <c r="H38" i="34" s="1"/>
  <c r="J35" i="34"/>
  <c r="J40" i="34" s="1"/>
  <c r="K92" i="29" l="1"/>
  <c r="G92" i="29"/>
  <c r="K111" i="29"/>
  <c r="L15" i="31" l="1"/>
  <c r="J97" i="30"/>
  <c r="F97" i="30"/>
  <c r="J70" i="30"/>
  <c r="F70" i="30"/>
  <c r="J58" i="30"/>
  <c r="F58" i="30"/>
  <c r="J33" i="30"/>
  <c r="J35" i="30" s="1"/>
  <c r="F33" i="30"/>
  <c r="L28" i="31" l="1"/>
  <c r="F35" i="30"/>
  <c r="F71" i="30"/>
  <c r="F99" i="30" s="1"/>
  <c r="J71" i="30"/>
  <c r="J99" i="30" s="1"/>
  <c r="L33" i="31" l="1"/>
  <c r="L35" i="31" s="1"/>
  <c r="L44" i="31" l="1"/>
  <c r="L50" i="31" s="1"/>
  <c r="K9" i="29"/>
  <c r="K40" i="29" s="1"/>
  <c r="K71" i="29" s="1"/>
  <c r="K75" i="29" s="1"/>
  <c r="J19" i="27"/>
  <c r="L47" i="31"/>
  <c r="L52" i="31" s="1"/>
  <c r="L19" i="27" l="1"/>
  <c r="J21" i="27"/>
  <c r="K113" i="29"/>
  <c r="K115" i="29" s="1"/>
  <c r="J26" i="27" l="1"/>
  <c r="J29" i="27" s="1"/>
  <c r="L21" i="27"/>
  <c r="L26" i="27" s="1"/>
  <c r="H58" i="30"/>
  <c r="L29" i="27" l="1"/>
  <c r="H71" i="30"/>
  <c r="H33" i="30" l="1"/>
  <c r="H35" i="30" l="1"/>
  <c r="F15" i="31" l="1"/>
  <c r="D70" i="30" l="1"/>
  <c r="D58" i="30" l="1"/>
  <c r="D71" i="30" l="1"/>
  <c r="F26" i="31" l="1"/>
  <c r="F28" i="31" s="1"/>
  <c r="F33" i="31" s="1"/>
  <c r="F35" i="31" s="1"/>
  <c r="F44" i="31" l="1"/>
  <c r="F50" i="31" s="1"/>
  <c r="E9" i="29"/>
  <c r="F47" i="31"/>
  <c r="F52" i="31" s="1"/>
  <c r="N39" i="24"/>
  <c r="N41" i="24" s="1"/>
  <c r="P39" i="24" l="1"/>
  <c r="P41" i="24" s="1"/>
  <c r="H26" i="31"/>
  <c r="H28" i="31" l="1"/>
  <c r="H33" i="31" s="1"/>
  <c r="H35" i="31" s="1"/>
  <c r="N20" i="24" s="1"/>
  <c r="P20" i="24" s="1"/>
  <c r="P22" i="24" s="1"/>
  <c r="P27" i="24" s="1"/>
  <c r="H47" i="31"/>
  <c r="H52" i="31" s="1"/>
  <c r="H44" i="31"/>
  <c r="H50" i="31" s="1"/>
  <c r="G9" i="29" l="1"/>
  <c r="G40" i="29"/>
  <c r="G71" i="29" s="1"/>
  <c r="G75" i="29" s="1"/>
  <c r="G113" i="29" s="1"/>
  <c r="G115" i="29" s="1"/>
  <c r="N22" i="24"/>
  <c r="N27" i="24" s="1"/>
  <c r="N30" i="24" l="1"/>
  <c r="N46" i="24" s="1"/>
  <c r="P30" i="24" l="1"/>
  <c r="P46" i="24" s="1"/>
  <c r="D97" i="30" l="1"/>
  <c r="D99" i="30" l="1"/>
  <c r="J15" i="31" l="1"/>
  <c r="J28" i="31" s="1"/>
  <c r="J33" i="31" s="1"/>
  <c r="J35" i="31" s="1"/>
  <c r="J47" i="31" l="1"/>
  <c r="I9" i="29"/>
  <c r="J44" i="31"/>
  <c r="J50" i="31" s="1"/>
  <c r="J52" i="31" l="1"/>
  <c r="J38" i="27"/>
  <c r="D33" i="30"/>
  <c r="D35" i="30" s="1"/>
  <c r="L38" i="27" l="1"/>
  <c r="L40" i="27" s="1"/>
  <c r="L45" i="27" s="1"/>
  <c r="J40" i="27"/>
  <c r="J45" i="27" s="1"/>
  <c r="H97" i="30" l="1"/>
  <c r="H99" i="30" s="1"/>
  <c r="I40" i="29" l="1"/>
  <c r="I71" i="29" l="1"/>
  <c r="I111" i="29" l="1"/>
  <c r="I92" i="29"/>
  <c r="I75" i="29" l="1"/>
  <c r="I113" i="29" s="1"/>
  <c r="I115" i="29" s="1"/>
  <c r="E40" i="29" l="1"/>
  <c r="E111" i="29"/>
  <c r="E92" i="29" l="1"/>
  <c r="E71" i="29" l="1"/>
  <c r="E75" i="29" s="1"/>
  <c r="E113" i="29" s="1"/>
  <c r="E115" i="29" s="1"/>
</calcChain>
</file>

<file path=xl/sharedStrings.xml><?xml version="1.0" encoding="utf-8"?>
<sst xmlns="http://schemas.openxmlformats.org/spreadsheetml/2006/main" count="446" uniqueCount="279">
  <si>
    <t>หมายเหตุ</t>
  </si>
  <si>
    <t>รวมสินทรัพย์</t>
  </si>
  <si>
    <t>ส่วนของผู้ถือหุ้น</t>
  </si>
  <si>
    <t>รวมหนี้สินและส่วนของผู้ถือหุ้น</t>
  </si>
  <si>
    <t>รายได้</t>
  </si>
  <si>
    <t>ค่าใช้จ่าย</t>
  </si>
  <si>
    <t>รวมรายได้</t>
  </si>
  <si>
    <t>รวมค่าใช้จ่าย</t>
  </si>
  <si>
    <t>สินทรัพย์หมุนเวียน</t>
  </si>
  <si>
    <t>รวมสินทรัพย์หมุนเวียน</t>
  </si>
  <si>
    <t>สินทรัพย์ไม่หมุนเวียน</t>
  </si>
  <si>
    <t>รวมสินทรัพย์ไม่หมุนเวียน</t>
  </si>
  <si>
    <t>หนี้สินหมุนเวียน</t>
  </si>
  <si>
    <t>รวมหนี้สินหมุนเวียน</t>
  </si>
  <si>
    <t>รวมหนี้สิน</t>
  </si>
  <si>
    <t>ทุนเรือนหุ้น</t>
  </si>
  <si>
    <t>สินทรัพย์หมุนเวียนอื่น</t>
  </si>
  <si>
    <t>สินทรัพย์ไม่หมุนเวียนอื่น</t>
  </si>
  <si>
    <t>หนี้สินหมุนเวียนอื่น</t>
  </si>
  <si>
    <t>รายได้อื่น</t>
  </si>
  <si>
    <t>สินทรัพย์</t>
  </si>
  <si>
    <t>หนี้สินและส่วนของผู้ถือหุ้น</t>
  </si>
  <si>
    <t>ค่าใช้จ่ายในการบริหาร</t>
  </si>
  <si>
    <t>รวมหนี้สินไม่หมุนเวียน</t>
  </si>
  <si>
    <t>ดอกเบี้ยรับ</t>
  </si>
  <si>
    <t>งบการเงินรวม</t>
  </si>
  <si>
    <t>งบการเงินเฉพาะกิจการ</t>
  </si>
  <si>
    <t>กระแสเงินสดจากกิจกรรมดำเนินงาน</t>
  </si>
  <si>
    <t>กระแสเงินสดจากกิจกรรมลงทุน</t>
  </si>
  <si>
    <t>กระแสเงินสดจากกิจกรรมจัดหาเงิน</t>
  </si>
  <si>
    <t>เงินลงทุนในบริษัทย่อย</t>
  </si>
  <si>
    <t>สินทรัพย์ภาษีเงินได้รอการตัดบัญชี</t>
  </si>
  <si>
    <t>รวม</t>
  </si>
  <si>
    <t>รวมส่วนของผู้ถือหุ้น</t>
  </si>
  <si>
    <t>ผู้ถือหุ้น</t>
  </si>
  <si>
    <t>ที่ดิน อาคารและอุปกรณ์</t>
  </si>
  <si>
    <t>หนี้สินภาษีเงินได้รอการตัดบัญชี</t>
  </si>
  <si>
    <t>ส่วนเกินมูลค่าหุ้นสามัญ</t>
  </si>
  <si>
    <t>รายได้ค่าบริหารจัดการ</t>
  </si>
  <si>
    <t>ส่วนต่ำกว่าทุน</t>
  </si>
  <si>
    <t>จากการรวม</t>
  </si>
  <si>
    <t>ส่วนเกิน</t>
  </si>
  <si>
    <t>ธุรกิจภายใต้</t>
  </si>
  <si>
    <t>จากการเปลี่ยนแปลง</t>
  </si>
  <si>
    <t>การควบคุมเดียวกัน</t>
  </si>
  <si>
    <t>สัดส่วนเงินลงทุน</t>
  </si>
  <si>
    <t>รวมส่วนของ</t>
  </si>
  <si>
    <t>รายการที่ไม่ใช่เงินสด</t>
  </si>
  <si>
    <t>ต้นทุนทางการเงิน</t>
  </si>
  <si>
    <t>ต้นทุนค่าบริหารจัดการ</t>
  </si>
  <si>
    <t xml:space="preserve">บริษัท วีรันดา รีสอร์ท จำกัด (มหาชน) และบริษัทย่อย </t>
  </si>
  <si>
    <t>ค่าใช้จ่ายในการขาย</t>
  </si>
  <si>
    <t>รายได้จากการขายอสังหาริมทรัพย์</t>
  </si>
  <si>
    <t>หนี้สินไม่หมุนเวียน</t>
  </si>
  <si>
    <t>31 ธันวาคม</t>
  </si>
  <si>
    <t>สินค้าคงเหลือ</t>
  </si>
  <si>
    <t xml:space="preserve">     ที่ถึงกำหนดชำระภายในหนึ่งปี</t>
  </si>
  <si>
    <t>ประมาณการหนี้สินไม่หมุนเวียน</t>
  </si>
  <si>
    <t xml:space="preserve">     สำหรับผลประโยชน์พนักงาน</t>
  </si>
  <si>
    <t xml:space="preserve">หนี้สินและส่วนของผู้ถือหุ้น </t>
  </si>
  <si>
    <t xml:space="preserve">     ทุนจดทะเบียน </t>
  </si>
  <si>
    <t xml:space="preserve">     ทุนที่ออกและชำระแล้ว </t>
  </si>
  <si>
    <t xml:space="preserve">   จัดสรรแล้ว</t>
  </si>
  <si>
    <t xml:space="preserve">      ทุนสำรองตามกฎหมาย</t>
  </si>
  <si>
    <t>(พันบาท)</t>
  </si>
  <si>
    <t>ลูกหนี้การค้าและลูกหนี้อื่น</t>
  </si>
  <si>
    <t>อสังหาริมทรัพย์พัฒนาเพื่อขาย</t>
  </si>
  <si>
    <t>ต้นทุนในการได้มาซึ่งสัญญาที่ทำกับลูกค้า</t>
  </si>
  <si>
    <t>สินทรัพย์ทางการเงินหมุนเวียนอื่น</t>
  </si>
  <si>
    <t>อสังหาริมทรัพย์เพื่อการลงทุน</t>
  </si>
  <si>
    <t>สินทรัพย์สิทธิการใช้</t>
  </si>
  <si>
    <t>ค่าความนิยม</t>
  </si>
  <si>
    <t>สินทรัพย์ทางการเงินไม่หมุนเวียนอื่น</t>
  </si>
  <si>
    <t>เงินเบิกเกินบัญชีและเงินกู้ยืมระยะสั้น</t>
  </si>
  <si>
    <t xml:space="preserve">     จากสถาบันการเงิน</t>
  </si>
  <si>
    <t>เจ้าหนี้การค้าและเจ้าหนี้อื่น</t>
  </si>
  <si>
    <t>เงินรับล่วงหน้าจากลูกค้า</t>
  </si>
  <si>
    <t>หนี้สินทางการเงินไม่หมุนเวียนอื่น</t>
  </si>
  <si>
    <t>หนี้สินไม่หมุนเวียนอื่น</t>
  </si>
  <si>
    <t xml:space="preserve">      ภายใต้การควบคุมเดียวกัน</t>
  </si>
  <si>
    <t>ส่วนต่ำกว่าทุนจากการเปลี่ยนแปลง</t>
  </si>
  <si>
    <t>ทุนสำรอง</t>
  </si>
  <si>
    <t>ตามกฎหมาย</t>
  </si>
  <si>
    <t>ยังไม่ได้</t>
  </si>
  <si>
    <t>จัดสรร</t>
  </si>
  <si>
    <t>สำหรับงวดสามเดือนสิ้นสุดวันที่</t>
  </si>
  <si>
    <t>กำไร (ขาดทุน) จากกิจกรรมดำเนินงาน</t>
  </si>
  <si>
    <t>กำไร (ขาดทุน) ก่อนภาษีเงินได้</t>
  </si>
  <si>
    <t>กำไร (ขาดทุน) สำหรับงวด</t>
  </si>
  <si>
    <t>กำไร (ขาดทุน) เบ็ดเสร็จรวมสำหรับงวด</t>
  </si>
  <si>
    <t>การแบ่งปันกำไร (ขาดทุน)</t>
  </si>
  <si>
    <t xml:space="preserve">    ส่วนที่เป็นของบริษัทใหญ่</t>
  </si>
  <si>
    <t>การแบ่งปันกำไร (ขาดทุน) เบ็ดเสร็จรวม</t>
  </si>
  <si>
    <t>เงินสดและรายการเทียบเท่าเงินสด</t>
  </si>
  <si>
    <t>รายได้จากการประกอบกิจการโรงแรม</t>
  </si>
  <si>
    <t>ต้นทุนจากการประกอบกิจการโรงแรม</t>
  </si>
  <si>
    <t>ค่าเสื่อมราคาและค่าตัดจำหน่าย</t>
  </si>
  <si>
    <t>การเปลี่ยนแปลงในสินทรัพย์และหนี้สินดำเนินงาน</t>
  </si>
  <si>
    <t xml:space="preserve">หนี้สินไม่หมุนเวียนอื่น    </t>
  </si>
  <si>
    <t>ต้นทุนทางการเงินส่วนที่บันทึกเป็นที่ดิน อาคารและอุปกรณ์</t>
  </si>
  <si>
    <t xml:space="preserve">     (หุ้นสามัญจำนวน 350,000,000 หุ้น</t>
  </si>
  <si>
    <t xml:space="preserve">     มูลค่า 5 บาทต่อหุ้น)</t>
  </si>
  <si>
    <t xml:space="preserve">     (หุ้นสามัญจำนวน 319,681,672 หุ้น</t>
  </si>
  <si>
    <t>สินทรัพย์ไม่มีตัวตน</t>
  </si>
  <si>
    <t>ภาษีเงินได้นิติบุคคลค้างจ่าย</t>
  </si>
  <si>
    <t>ประมาณการหนี้สินไม่หมุนเวียนอื่น</t>
  </si>
  <si>
    <t>ส่วนต่ำกว่าทุนจากการรวมธุรกิจ</t>
  </si>
  <si>
    <t>งบกำไรขาดทุนเบ็ดเสร็จ (ไม่ได้ตรวจสอบ)</t>
  </si>
  <si>
    <t>ผลต่างการลดค่าเช่า</t>
  </si>
  <si>
    <t>รายได้ (ค่าใช้จ่าย) ภาษีเงินได้</t>
  </si>
  <si>
    <t>ต้นทุนจากการขายอสังหาริมทรัพย์</t>
  </si>
  <si>
    <t>ส่วนของหนี้สินตามสัญญาเช่า</t>
  </si>
  <si>
    <t>หนี้สินตามสัญญาเช่า</t>
  </si>
  <si>
    <t>ผลขาดทุนจากภาษีเงินได้หัก ณ ที่จ่ายที่เรียกคืนไม่ได้</t>
  </si>
  <si>
    <t>รับรู้รายได้รอตัดบัญชีเป็นรายได้</t>
  </si>
  <si>
    <t>จ่ายผลประโยชน์พนักงาน</t>
  </si>
  <si>
    <t>ดอกเบี้ยจ่าย</t>
  </si>
  <si>
    <t>เงินสดจ่ายเพื่อซื้อที่ดิน อาคารและอุปกรณ์</t>
  </si>
  <si>
    <t>เงินสดจ่ายเพื่อซื้อสินทรัพย์ไม่มีตัวตน</t>
  </si>
  <si>
    <t>เงินสดรับจากการขายที่ดิน อาคารและอุปกรณ์</t>
  </si>
  <si>
    <t>เงินสดจ่ายชำระหนี้สินตามสัญญาเช่า</t>
  </si>
  <si>
    <t>5, 11</t>
  </si>
  <si>
    <r>
      <t xml:space="preserve">กำไร (ขาดทุน) ต่อหุ้นขั้นพื้นฐาน </t>
    </r>
    <r>
      <rPr>
        <b/>
        <i/>
        <sz val="15"/>
        <rFont val="Angsana New"/>
        <family val="1"/>
      </rPr>
      <t>(บาท)</t>
    </r>
  </si>
  <si>
    <t>ส่วนลดค่าเช่าตามสัญญาจากผู้ให้เช่า</t>
  </si>
  <si>
    <t>ต้นทุนจากการขายอาหารและเครื่องดื่ม</t>
  </si>
  <si>
    <t>เงินสดรับจากเงินกู้ยืมจากกิจการที่เกี่ยวข้องกัน</t>
  </si>
  <si>
    <t>เงินสดจ่ายเพื่อชำระเงินกู้ยืมจากกิจการที่เกี่ยวข้องกัน</t>
  </si>
  <si>
    <t>เงินสดรับจากการขายสินทรัพย์ทางการเงิน</t>
  </si>
  <si>
    <t>เงินสดรับจากการคืนทุนให้แก่ผู้ถือสินทรัพย์ทางการเงิน</t>
  </si>
  <si>
    <t>รายได้จากการขายอาหารและเครื่องดื่ม</t>
  </si>
  <si>
    <t xml:space="preserve">หนี้สินทางการเงินไม่หมุนเวียนอื่น    </t>
  </si>
  <si>
    <t xml:space="preserve">      สัดส่วนเงินลงทุนในบริษัทย่อย</t>
  </si>
  <si>
    <t>ในบริษัทย่อย</t>
  </si>
  <si>
    <t>รายการกับผู้ถือหุ้นที่บันทึกโดยตรงเข้าส่วนของผู้ถือหุ้น</t>
  </si>
  <si>
    <t xml:space="preserve">  เงินปันผลให้ผู้ถือหุ้นของบริษัท</t>
  </si>
  <si>
    <t>รวมรายการกับผู้ถือหุ้นที่บันทึกโดยตรงเข้าส่วนของผู้ถือหุ้น</t>
  </si>
  <si>
    <t>เงินปันผลจ่ายให้ผู้ถือหุ้นของบริษัท</t>
  </si>
  <si>
    <t>การโอนอสังหาริมทรัพย์พัฒนาเพื่อขายเป็นที่ดิน อาคารและอุปกรณ์</t>
  </si>
  <si>
    <t>31 มีนาคม</t>
  </si>
  <si>
    <t xml:space="preserve">กระแสเงินสดสุทธิได้มาจากการดำเนินงาน </t>
  </si>
  <si>
    <t>กระแสเงินสดสุทธิได้มาจากกิจกรรมดำเนินงาน</t>
  </si>
  <si>
    <t>การโอนที่ดิน อาคารและอุปกรณ์เป็นอสังหาริมทรัพย์พัฒนาเพื่อขาย</t>
  </si>
  <si>
    <t>หนี้สูญ</t>
  </si>
  <si>
    <t>สำหรับปีสิ้นสุดวันที่ 31 ธันวาคม</t>
  </si>
  <si>
    <t>งบกำไรขาดทุนเบ็ดเสร็จ</t>
  </si>
  <si>
    <t>กำไร (ขาดทุน) เบ็ดเสร็จรวมสำหรับปี</t>
  </si>
  <si>
    <t>งบกระแสเงินสด</t>
  </si>
  <si>
    <t>เงินสดและรายการเทียบเท่าเงินสด ณ วันที่ 31 ธันวาคม</t>
  </si>
  <si>
    <t>เงินสดและรายการเทียบเท่าเงินสด ณ วันที่ 1 มกราคม</t>
  </si>
  <si>
    <t>(บาท)</t>
  </si>
  <si>
    <t>โอนไปสำรองตามกฎหมาย</t>
  </si>
  <si>
    <t>13</t>
  </si>
  <si>
    <t>14</t>
  </si>
  <si>
    <t>15</t>
  </si>
  <si>
    <t xml:space="preserve">  การจัดสรรส่วนทุนให้ผู้ถือหุ้น</t>
  </si>
  <si>
    <t xml:space="preserve">  รวมการจัดสรรส่วนทุนให้ผู้ถือหุ้น</t>
  </si>
  <si>
    <t>5</t>
  </si>
  <si>
    <t>12</t>
  </si>
  <si>
    <t>เงินสดรับจากการออกหุ้นกู้</t>
  </si>
  <si>
    <t xml:space="preserve">หนี้สินทางการเงินหมุนเวียนอื่น    </t>
  </si>
  <si>
    <t>กำไรจากการเปลี่ยนแปลงในมูลค่ายุติธรรมของสินทรัพย์ทางการเงิน</t>
  </si>
  <si>
    <t>กำไรจากการจำหน่ายสินทรัพย์ทางการเงิน</t>
  </si>
  <si>
    <t>เงินฝากสถาบันการเงินที่มีข้อจำกัดการใช้</t>
  </si>
  <si>
    <t>เงินจ่ายล่วงหน้าค่าก่อสร้างที่ดิน อาคารและอุปกรณ์</t>
  </si>
  <si>
    <t>ค่าเผื่อการด้อยค่าของอสังหาริมทรัพย์เพื่อการลงทุน</t>
  </si>
  <si>
    <t xml:space="preserve">  กำไรขาดทุนเบ็ดเสร็จอื่น</t>
  </si>
  <si>
    <t>กำไรขาดทุนเบ็ดเสร็จอื่น</t>
  </si>
  <si>
    <t xml:space="preserve">   ของผลประโยชน์พนักงานที่กำหนดไว้</t>
  </si>
  <si>
    <t>ภาษีเงินได้ของรายการที่จะไม่ถูกจัดประเภทใหม่ไว้ใน</t>
  </si>
  <si>
    <t xml:space="preserve">   กำไรหรือขาดทุนในภายหลัง</t>
  </si>
  <si>
    <t>กำไร (ขาดทุน) เบ็ดเสร็จอื่นสำหรับปี - สุทธิจากภาษี</t>
  </si>
  <si>
    <t>การโอนที่ดิน อาคารและอุปกรณ์เป็นอสังหาริมทรัพย์เพื่อการลงทุน</t>
  </si>
  <si>
    <t>รายการที่จะไม่ถูกจัดประเภทใหม่ไว้ในกำไรหรือขาดทุนในภายหลัง</t>
  </si>
  <si>
    <t>ผลขาดทุนจากการวัดมูลค่าใหม่</t>
  </si>
  <si>
    <t>ขาดทุนจากการตัดจำหน่ายสินทรัพย์ไม่มีตัวตน</t>
  </si>
  <si>
    <t>ทุนที่ออก</t>
  </si>
  <si>
    <t>และชำระแล้ว</t>
  </si>
  <si>
    <t>ค่าเผื่อการด้อยค่าค่าความนิยม</t>
  </si>
  <si>
    <t>เงินสดจ่ายเพื่อซื้อสินทรัพย์ทางการเงิน</t>
  </si>
  <si>
    <t>เงินสดจ่ายเพื่อซื้อเงินลงทุนในบริษัทย่อย</t>
  </si>
  <si>
    <t>เงินสดจ่ายเพื่อซื้ออสังหาริมทรัพย์เพื่อการลงทุน</t>
  </si>
  <si>
    <t>ผลต่างของสินทรัพย์สิทธิการใช้และหนี้สินตามสัญญาเช่าจากการยกเลิกสัญญา</t>
  </si>
  <si>
    <t>กำไรขาดทุนเบ็ดเสร็จสำหรับปี</t>
  </si>
  <si>
    <t>ค่าเผื่อการลดมูลค่าของสินค้าคงเหลือ</t>
  </si>
  <si>
    <t>กลับรายการค่าเผื่อการลดมูลค่าอสังหาริมทรัพย์พัฒนาเพื่อขาย</t>
  </si>
  <si>
    <t>เงินจ่ายล่วงหน้าค่าที่ดินและค่าก่อสร้างอสังหาริมทรัพย์พัฒนาเพื่อขาย</t>
  </si>
  <si>
    <t>เงินจ่ายล่วงหน้าค่าที่ดินและค่าก่อสร้าง</t>
  </si>
  <si>
    <t xml:space="preserve">      อสังหาริมทรัพย์พัฒนาเพื่อขาย</t>
  </si>
  <si>
    <t>เงินรับล่วงหน้าค่าที่ดินและสิ่งปลูกสร้าง</t>
  </si>
  <si>
    <t>กลับรายการขาดทุนจากการด้อยค่า</t>
  </si>
  <si>
    <t>(กลับรายการ) ค่าเผื่อผลขาดทุนด้านเครดิตที่คาดว่าจะเกิดขึ้นของลูกหนี้การค้า</t>
  </si>
  <si>
    <t>สำหรับปีสิ้นสุดวันที่ 31 ธันวาคม 2567</t>
  </si>
  <si>
    <t>ยอดคงเหลือ ณ วันที่ 1 มกราคม 2567</t>
  </si>
  <si>
    <t>ยอดคงเหลือ ณ วันที่ 31 ธันวาคม 2567</t>
  </si>
  <si>
    <t>งบการเปลี่ยนแปลงส่วนของผู้ถือหุ้น</t>
  </si>
  <si>
    <t>งบฐานะการเงิน</t>
  </si>
  <si>
    <t>เงินปันผลรับ</t>
  </si>
  <si>
    <t>เงินกู้ยืมระยะยาว</t>
  </si>
  <si>
    <t>หุ้นกู้ระยะยาว</t>
  </si>
  <si>
    <t>ส่วนของเงินกู้ยืมระยะยาว</t>
  </si>
  <si>
    <t>หุ้นกู้ระยะยาวที่ถึงกำหนดชำระภายในหนึ่งปี</t>
  </si>
  <si>
    <t>เงินสดรับจากการขายสินทรัพย์ไม่มีตัวตน</t>
  </si>
  <si>
    <t>เงินสดรับจากเงินกู้ยืมระยะยาว</t>
  </si>
  <si>
    <t>เงินสดจ่ายเพื่อชำระเงินกู้ยืมระยะยาว</t>
  </si>
  <si>
    <t>รายได้เงินปันผล</t>
  </si>
  <si>
    <t>มูลค่าหุ้นสามัญ</t>
  </si>
  <si>
    <t xml:space="preserve">      เพื่อชดเชยขาดทุนสะสม</t>
  </si>
  <si>
    <t>โอนสำรองตามกฎหมายและส่วนเกินมูลค่าหุ้นสามัญ</t>
  </si>
  <si>
    <t>(กลับรายการ) ค่าเผื่อการด้อยค่าของที่ดิน อาคารและอุปกรณ์</t>
  </si>
  <si>
    <t>(กลับรายการ) ค่าเผื่อการด้อยค่าสินทรัพย์ไม่มีตัวตน</t>
  </si>
  <si>
    <t>กำไรจากการจำหน่ายสินทรัพย์ไม่มีตัวตน</t>
  </si>
  <si>
    <t>สินทรัพย์สิทธิการใช้ลดลงจากการยกเลิกสัญญาเช่า</t>
  </si>
  <si>
    <t>ภาษีเงินได้จ่ายออก</t>
  </si>
  <si>
    <t xml:space="preserve">  กำไรสำหรับปี</t>
  </si>
  <si>
    <t>เงินเบิกเกินบัญชีและเงินกู้ยืมระยะสั้นจากสถาบันการเงินเพิ่มขึ้น</t>
  </si>
  <si>
    <t>กระแสเงินสดสุทธิได้มาจากกิจกรรมจัดหาเงิน</t>
  </si>
  <si>
    <t>กระแสเงินสดสุทธิใช้ไปในกิจกรรมลงทุน</t>
  </si>
  <si>
    <t>โอนผลประโยชน์พนักงาน</t>
  </si>
  <si>
    <t>ภาษีเงินได้รับคืน</t>
  </si>
  <si>
    <t>สินทรัพย์สิทธิการใช้เพิ่มขึ้น</t>
  </si>
  <si>
    <t>ส่วนลดค่าเช่าตามสัญญาจากผู้ให้เช่า - สิทธิการใช้</t>
  </si>
  <si>
    <t>เงินให้กู้ยืมระยะยาวแก่กิจการที่เกี่ยวข้องกัน</t>
  </si>
  <si>
    <t>เงินกู้ยืมระยะสั้นจากกิจการที่เกี่ยวข้องกัน</t>
  </si>
  <si>
    <t>จ่ายประมาณการหนี้สิน</t>
  </si>
  <si>
    <t>สำหรับปีสิ้นสุดวันที่ 31 ธันวาคม 2568</t>
  </si>
  <si>
    <t>ยอดคงเหลือ ณ วันที่ 1 มกราคม 2568</t>
  </si>
  <si>
    <t>ยอดคงเหลือ ณ วันที่ 31 ธันวาคม 2568</t>
  </si>
  <si>
    <t>รายได้ทางการเงิน</t>
  </si>
  <si>
    <t>เงินสดจ่ายเพื่อให้ได้มาซึ่งสินทรัพย์สิทธิการใช้</t>
  </si>
  <si>
    <t>4, 6</t>
  </si>
  <si>
    <t>7, 13</t>
  </si>
  <si>
    <t>17</t>
  </si>
  <si>
    <t>8</t>
  </si>
  <si>
    <t>4</t>
  </si>
  <si>
    <t>9, 13</t>
  </si>
  <si>
    <t>10, 13</t>
  </si>
  <si>
    <t>11</t>
  </si>
  <si>
    <t>19</t>
  </si>
  <si>
    <t>4, 13</t>
  </si>
  <si>
    <t>15, 16</t>
  </si>
  <si>
    <t>4, 8</t>
  </si>
  <si>
    <t>กำไรสะสม</t>
  </si>
  <si>
    <t xml:space="preserve">   ยังไม่ได้จัดสรร</t>
  </si>
  <si>
    <t>กำไรจากกิจกรรมดำเนินงาน</t>
  </si>
  <si>
    <t>กำไรก่อนภาษีเงินได้</t>
  </si>
  <si>
    <t>กำไรสำหรับปี</t>
  </si>
  <si>
    <t>การแบ่งปันกำไร</t>
  </si>
  <si>
    <r>
      <t xml:space="preserve">กำไรต่อหุ้นขั้นพื้นฐาน </t>
    </r>
    <r>
      <rPr>
        <b/>
        <i/>
        <sz val="15"/>
        <rFont val="Angsana New"/>
        <family val="1"/>
      </rPr>
      <t>(บาท)</t>
    </r>
  </si>
  <si>
    <t>ปรับรายการที่กระทบกำไรเป็นเงินสดรับ (จ่าย)</t>
  </si>
  <si>
    <t>ค่าใช้จ่าย (รายได้) ภาษีเงินได้</t>
  </si>
  <si>
    <t>กลับรายการค่าเผื่อผลขาดทุนด้านเครดิตที่คาดว่าจะเกิดขึ้นของดอกเบี้ยค้างรับ</t>
  </si>
  <si>
    <t>ประมาณการหนี้สินไม่หมุนเวียนสำหรับผลประโยชน์พนักงาน</t>
  </si>
  <si>
    <t>เงินสดจ่ายเพื่อเงินให้กู้ยืมแก่กิจการที่เกี่ยวข้องกัน</t>
  </si>
  <si>
    <t>เงินสดรับชำระคืนจากเงินให้กู้ยืมแก่กิจการที่เกี่ยวข้องกัน</t>
  </si>
  <si>
    <t>เงินสดจ่ายเพื่อชำระหุ้นกู้</t>
  </si>
  <si>
    <t>กำไรจากการเปลี่ยนแปลงเงื่อนไขสัญญาเงินกู้</t>
  </si>
  <si>
    <t xml:space="preserve">  เงินลงทุนในบริษัทย่อย</t>
  </si>
  <si>
    <t>กลับรายการค่าเผื่อการด้อยค่าเงินลงทุนในบริษัทย่อย</t>
  </si>
  <si>
    <t>เจ้าหนี้อื่นจากการซื้อสินทรัพย์เพิ่มขึ้น (ลดลง)</t>
  </si>
  <si>
    <t xml:space="preserve">   สินทรัพย์ทางการเงิน</t>
  </si>
  <si>
    <t>22</t>
  </si>
  <si>
    <t>25</t>
  </si>
  <si>
    <t>4, 13, 22</t>
  </si>
  <si>
    <t>กลับรายการค่าเผื่อผลขาดทุนด้านเครดิตที่คาดว่าจะเกิดขึ้น</t>
  </si>
  <si>
    <t>4, 25</t>
  </si>
  <si>
    <t>กำไร (ขาดทุน) สะสม</t>
  </si>
  <si>
    <t>(ขาดทุนสะสม)</t>
  </si>
  <si>
    <t xml:space="preserve">  การจัดสรรส่วนทุนให้ผู้ถือหุ้นของบริษัทใหญ่</t>
  </si>
  <si>
    <t xml:space="preserve">  รวมการจัดสรรส่วนทุนให้ผู้ถือหุ้นของบริษัทใหญ่</t>
  </si>
  <si>
    <t xml:space="preserve">  เงินปันผล</t>
  </si>
  <si>
    <t>เงินจ่ายล่วงหน้าค่าก่อสร้าง ที่ดิน อาคารและอุปกรณ์</t>
  </si>
  <si>
    <t xml:space="preserve">      ของเงินให้กู้ยืมแก่กิจการที่เกี่ยวข้องกัน</t>
  </si>
  <si>
    <t>ต้นทุนทางการเงินส่วนที่บันทึกเป็นต้นทุนอสังหาริมทรัพย์พัฒนาเพื่อขาย</t>
  </si>
  <si>
    <t>การโอนสินทรัพย์สิทธิการใช้เป็นที่ดิน อาคาร และอุปกรณ์</t>
  </si>
  <si>
    <t>รวมกำไร (ขาดทุน) เบ็ดเสร็จสำหรับปี</t>
  </si>
  <si>
    <t>(กำไร) ขาดทุนจากการจำหน่ายที่ดิน อาคารและอุปกรณ์</t>
  </si>
  <si>
    <t>ขาดทุนจากการตัดจำหน่ายที่ดิน อาคารและอุปกรณ์</t>
  </si>
  <si>
    <t>(กลับรายการ) ประมาณการหนี้สินไม่หมุนเวียนอื่น</t>
  </si>
  <si>
    <t>เงินสดและรายการเทียบเท่าเงินสดเพิ่มขึ้น (ลดลง) สุทธิ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</si>
</sst>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(* #,##0_);_(* \(#,##0\);_(* &quot;-&quot;_);_(@_)"/>
    <numFmt numFmtId="188" formatCode="_(* #,##0.00_);_(* \(#,##0.00\);_(* &quot;-&quot;??_);_(@_)"/>
    <numFmt numFmtId="189" formatCode="_(* #,##0_);_(* \(#,##0\);_(* &quot;-&quot;??_);_(@_)"/>
    <numFmt numFmtId="190" formatCode="#,##0;[Red]\(#,##0\)"/>
    <numFmt numFmtId="191" formatCode="_([$€-2]\ * #,##0.00_);_([$€-2]\ * \(#,##0.00\);_([$€-2]\ * &quot;-&quot;??_);_(@_)"/>
    <numFmt numFmtId="192" formatCode="d\ \ด\ด\ด\ด\ \b\b\b\b"/>
    <numFmt numFmtId="193" formatCode="#,##0\ ;\(#,##0\)"/>
  </numFmts>
  <fonts count="25">
    <font>
      <sz val="15"/>
      <name val="BrowalliaUPC"/>
      <family val="1"/>
    </font>
    <font>
      <sz val="11"/>
      <color theme="1"/>
      <name val="Tahoma"/>
      <family val="2"/>
      <charset val="222"/>
      <scheme val="minor"/>
    </font>
    <font>
      <sz val="10"/>
      <color theme="1"/>
      <name val="Arial"/>
      <family val="2"/>
    </font>
    <font>
      <sz val="10"/>
      <name val="ApFont"/>
    </font>
    <font>
      <sz val="16"/>
      <name val="Angsana New"/>
      <family val="1"/>
    </font>
    <font>
      <b/>
      <sz val="16"/>
      <name val="Angsana New"/>
      <family val="1"/>
    </font>
    <font>
      <sz val="15"/>
      <name val="BrowalliaUPC"/>
      <family val="1"/>
    </font>
    <font>
      <b/>
      <sz val="14"/>
      <name val="Angsana New"/>
      <family val="1"/>
    </font>
    <font>
      <sz val="14"/>
      <name val="Angsana New"/>
      <family val="1"/>
    </font>
    <font>
      <u/>
      <sz val="14"/>
      <name val="Angsana New"/>
      <family val="1"/>
    </font>
    <font>
      <sz val="14"/>
      <name val="Cordia New"/>
      <family val="2"/>
      <charset val="222"/>
    </font>
    <font>
      <sz val="14"/>
      <name val="Cordia New"/>
      <family val="2"/>
    </font>
    <font>
      <sz val="15"/>
      <name val="Angsana New"/>
      <family val="1"/>
    </font>
    <font>
      <b/>
      <sz val="15"/>
      <name val="Angsana New"/>
      <family val="1"/>
    </font>
    <font>
      <i/>
      <sz val="15"/>
      <name val="Angsana New"/>
      <family val="1"/>
    </font>
    <font>
      <b/>
      <i/>
      <sz val="15"/>
      <name val="Angsana New"/>
      <family val="1"/>
    </font>
    <font>
      <u/>
      <sz val="15"/>
      <name val="Angsana New"/>
      <family val="1"/>
    </font>
    <font>
      <sz val="15"/>
      <name val="Arial"/>
      <family val="2"/>
    </font>
    <font>
      <sz val="15"/>
      <name val="Cordia New"/>
      <family val="2"/>
    </font>
    <font>
      <sz val="15"/>
      <color theme="0"/>
      <name val="Angsana New"/>
      <family val="1"/>
    </font>
    <font>
      <sz val="15"/>
      <color theme="1"/>
      <name val="Angsana New"/>
      <family val="1"/>
    </font>
    <font>
      <b/>
      <sz val="15"/>
      <color theme="1"/>
      <name val="Angsana New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1" fontId="0" fillId="0" borderId="0"/>
    <xf numFmtId="0" fontId="2" fillId="0" borderId="0"/>
    <xf numFmtId="1" fontId="6" fillId="0" borderId="0"/>
    <xf numFmtId="188" fontId="6" fillId="0" borderId="0" applyFont="0" applyFill="0" applyBorder="0" applyAlignment="0" applyProtection="0"/>
    <xf numFmtId="0" fontId="3" fillId="0" borderId="0"/>
    <xf numFmtId="0" fontId="3" fillId="0" borderId="0"/>
    <xf numFmtId="188" fontId="2" fillId="0" borderId="0" applyFont="0" applyFill="0" applyBorder="0" applyAlignment="0" applyProtection="0"/>
    <xf numFmtId="0" fontId="10" fillId="0" borderId="0"/>
    <xf numFmtId="188" fontId="2" fillId="0" borderId="0" applyFont="0" applyFill="0" applyBorder="0" applyAlignment="0" applyProtection="0"/>
    <xf numFmtId="0" fontId="11" fillId="0" borderId="0"/>
    <xf numFmtId="0" fontId="2" fillId="0" borderId="0"/>
    <xf numFmtId="0" fontId="3" fillId="0" borderId="0"/>
    <xf numFmtId="43" fontId="1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4" fillId="0" borderId="0"/>
    <xf numFmtId="18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0" fontId="4" fillId="0" borderId="0"/>
    <xf numFmtId="0" fontId="23" fillId="0" borderId="0"/>
    <xf numFmtId="0" fontId="4" fillId="0" borderId="0"/>
    <xf numFmtId="1" fontId="6" fillId="0" borderId="0"/>
    <xf numFmtId="0" fontId="2" fillId="0" borderId="0"/>
  </cellStyleXfs>
  <cellXfs count="236">
    <xf numFmtId="1" fontId="0" fillId="0" borderId="0" xfId="0"/>
    <xf numFmtId="37" fontId="4" fillId="0" borderId="0" xfId="0" applyNumberFormat="1" applyFont="1" applyAlignment="1">
      <alignment horizontal="right" vertical="center"/>
    </xf>
    <xf numFmtId="0" fontId="5" fillId="0" borderId="0" xfId="10" applyFont="1" applyAlignment="1">
      <alignment vertical="center"/>
    </xf>
    <xf numFmtId="0" fontId="4" fillId="0" borderId="0" xfId="10" applyFont="1" applyAlignment="1">
      <alignment vertical="center"/>
    </xf>
    <xf numFmtId="38" fontId="4" fillId="0" borderId="0" xfId="10" applyNumberFormat="1" applyFont="1" applyAlignment="1">
      <alignment vertical="center"/>
    </xf>
    <xf numFmtId="0" fontId="4" fillId="0" borderId="0" xfId="10" applyFont="1" applyAlignment="1">
      <alignment horizontal="center" vertical="center"/>
    </xf>
    <xf numFmtId="187" fontId="4" fillId="0" borderId="0" xfId="10" applyNumberFormat="1" applyFont="1" applyAlignment="1">
      <alignment vertical="center"/>
    </xf>
    <xf numFmtId="189" fontId="4" fillId="0" borderId="0" xfId="10" applyNumberFormat="1" applyFont="1" applyAlignment="1">
      <alignment vertical="center"/>
    </xf>
    <xf numFmtId="37" fontId="4" fillId="0" borderId="0" xfId="10" applyNumberFormat="1" applyFont="1" applyAlignment="1">
      <alignment vertical="center"/>
    </xf>
    <xf numFmtId="37" fontId="12" fillId="0" borderId="0" xfId="10" applyNumberFormat="1" applyFont="1" applyAlignment="1">
      <alignment vertical="top"/>
    </xf>
    <xf numFmtId="0" fontId="12" fillId="0" borderId="0" xfId="0" quotePrefix="1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0" fontId="15" fillId="0" borderId="0" xfId="10" applyFont="1" applyAlignment="1">
      <alignment vertical="center"/>
    </xf>
    <xf numFmtId="0" fontId="12" fillId="0" borderId="0" xfId="10" applyFont="1" applyAlignment="1">
      <alignment vertical="center"/>
    </xf>
    <xf numFmtId="0" fontId="12" fillId="0" borderId="0" xfId="10" applyFont="1" applyAlignment="1">
      <alignment horizontal="center" vertical="center"/>
    </xf>
    <xf numFmtId="0" fontId="14" fillId="0" borderId="0" xfId="10" applyFont="1" applyAlignment="1">
      <alignment horizontal="center" vertical="center"/>
    </xf>
    <xf numFmtId="38" fontId="12" fillId="0" borderId="0" xfId="10" applyNumberFormat="1" applyFont="1" applyAlignment="1">
      <alignment vertical="center"/>
    </xf>
    <xf numFmtId="190" fontId="12" fillId="0" borderId="0" xfId="10" applyNumberFormat="1" applyFont="1" applyAlignment="1">
      <alignment vertical="center"/>
    </xf>
    <xf numFmtId="189" fontId="12" fillId="0" borderId="0" xfId="13" applyNumberFormat="1" applyFont="1" applyFill="1" applyAlignment="1">
      <alignment vertical="center"/>
    </xf>
    <xf numFmtId="187" fontId="12" fillId="0" borderId="0" xfId="10" applyNumberFormat="1" applyFont="1" applyAlignment="1">
      <alignment horizontal="center" vertical="center"/>
    </xf>
    <xf numFmtId="187" fontId="12" fillId="0" borderId="1" xfId="10" applyNumberFormat="1" applyFont="1" applyBorder="1" applyAlignment="1">
      <alignment horizontal="center" vertical="center"/>
    </xf>
    <xf numFmtId="0" fontId="13" fillId="0" borderId="0" xfId="10" applyFont="1" applyAlignment="1">
      <alignment vertical="center"/>
    </xf>
    <xf numFmtId="0" fontId="13" fillId="0" borderId="0" xfId="10" applyFont="1" applyAlignment="1">
      <alignment horizontal="left" vertical="center"/>
    </xf>
    <xf numFmtId="0" fontId="12" fillId="0" borderId="0" xfId="10" applyFont="1" applyAlignment="1">
      <alignment horizontal="left" vertical="center"/>
    </xf>
    <xf numFmtId="189" fontId="12" fillId="0" borderId="1" xfId="13" applyNumberFormat="1" applyFont="1" applyFill="1" applyBorder="1" applyAlignment="1">
      <alignment vertical="center"/>
    </xf>
    <xf numFmtId="0" fontId="13" fillId="0" borderId="0" xfId="10" quotePrefix="1" applyFont="1" applyAlignment="1">
      <alignment horizontal="left" vertical="center"/>
    </xf>
    <xf numFmtId="187" fontId="12" fillId="0" borderId="2" xfId="10" applyNumberFormat="1" applyFont="1" applyBorder="1" applyAlignment="1">
      <alignment horizontal="center" vertical="center"/>
    </xf>
    <xf numFmtId="49" fontId="20" fillId="0" borderId="0" xfId="10" applyNumberFormat="1" applyFont="1" applyAlignment="1">
      <alignment vertical="top"/>
    </xf>
    <xf numFmtId="187" fontId="12" fillId="0" borderId="0" xfId="10" applyNumberFormat="1" applyFont="1" applyAlignment="1">
      <alignment vertical="center"/>
    </xf>
    <xf numFmtId="49" fontId="21" fillId="0" borderId="0" xfId="10" applyNumberFormat="1" applyFont="1" applyAlignment="1">
      <alignment vertical="top"/>
    </xf>
    <xf numFmtId="187" fontId="20" fillId="0" borderId="3" xfId="10" applyNumberFormat="1" applyFont="1" applyBorder="1" applyAlignment="1">
      <alignment horizontal="right" vertical="top"/>
    </xf>
    <xf numFmtId="191" fontId="20" fillId="0" borderId="0" xfId="10" applyNumberFormat="1" applyFont="1" applyAlignment="1">
      <alignment vertical="top"/>
    </xf>
    <xf numFmtId="1" fontId="20" fillId="0" borderId="0" xfId="10" applyNumberFormat="1" applyFont="1" applyAlignment="1">
      <alignment horizontal="center" vertical="top"/>
    </xf>
    <xf numFmtId="0" fontId="12" fillId="0" borderId="0" xfId="10" applyFont="1" applyAlignment="1">
      <alignment vertical="top"/>
    </xf>
    <xf numFmtId="189" fontId="12" fillId="0" borderId="0" xfId="10" applyNumberFormat="1" applyFont="1" applyAlignment="1">
      <alignment horizontal="right" vertical="top"/>
    </xf>
    <xf numFmtId="189" fontId="12" fillId="0" borderId="3" xfId="10" applyNumberFormat="1" applyFont="1" applyBorder="1" applyAlignment="1">
      <alignment horizontal="right" vertical="top"/>
    </xf>
    <xf numFmtId="189" fontId="12" fillId="0" borderId="0" xfId="10" applyNumberFormat="1" applyFont="1" applyAlignment="1">
      <alignment horizontal="center" vertical="top"/>
    </xf>
    <xf numFmtId="39" fontId="12" fillId="0" borderId="0" xfId="10" applyNumberFormat="1" applyFont="1" applyAlignment="1">
      <alignment vertical="top"/>
    </xf>
    <xf numFmtId="0" fontId="13" fillId="0" borderId="0" xfId="10" applyFont="1" applyAlignment="1">
      <alignment vertical="top"/>
    </xf>
    <xf numFmtId="189" fontId="12" fillId="0" borderId="0" xfId="10" applyNumberFormat="1" applyFont="1" applyAlignment="1">
      <alignment vertical="top"/>
    </xf>
    <xf numFmtId="0" fontId="14" fillId="0" borderId="0" xfId="10" applyFont="1" applyAlignment="1">
      <alignment horizontal="center" vertical="top"/>
    </xf>
    <xf numFmtId="188" fontId="12" fillId="0" borderId="3" xfId="10" applyNumberFormat="1" applyFont="1" applyBorder="1" applyAlignment="1">
      <alignment horizontal="right" vertical="top"/>
    </xf>
    <xf numFmtId="37" fontId="12" fillId="0" borderId="0" xfId="10" applyNumberFormat="1" applyFont="1" applyAlignment="1">
      <alignment vertical="center"/>
    </xf>
    <xf numFmtId="0" fontId="13" fillId="0" borderId="0" xfId="10" applyFont="1" applyAlignment="1">
      <alignment horizontal="left" vertical="top"/>
    </xf>
    <xf numFmtId="187" fontId="13" fillId="0" borderId="0" xfId="0" applyNumberFormat="1" applyFont="1" applyAlignment="1">
      <alignment horizontal="center"/>
    </xf>
    <xf numFmtId="187" fontId="20" fillId="0" borderId="0" xfId="10" applyNumberFormat="1" applyFont="1" applyAlignment="1">
      <alignment horizontal="right" vertical="top"/>
    </xf>
    <xf numFmtId="187" fontId="12" fillId="0" borderId="0" xfId="10" applyNumberFormat="1" applyFont="1" applyAlignment="1">
      <alignment vertical="top"/>
    </xf>
    <xf numFmtId="0" fontId="13" fillId="0" borderId="0" xfId="1" applyFont="1" applyAlignment="1" applyProtection="1">
      <alignment vertical="center"/>
      <protection locked="0"/>
    </xf>
    <xf numFmtId="189" fontId="12" fillId="0" borderId="0" xfId="14" applyNumberFormat="1" applyFont="1" applyFill="1" applyProtection="1">
      <protection locked="0"/>
    </xf>
    <xf numFmtId="1" fontId="13" fillId="0" borderId="0" xfId="0" applyFont="1" applyAlignment="1" applyProtection="1">
      <alignment horizontal="left"/>
      <protection locked="0"/>
    </xf>
    <xf numFmtId="49" fontId="14" fillId="0" borderId="0" xfId="0" applyNumberFormat="1" applyFont="1" applyAlignment="1" applyProtection="1">
      <alignment horizontal="center"/>
      <protection locked="0"/>
    </xf>
    <xf numFmtId="0" fontId="12" fillId="0" borderId="0" xfId="0" quotePrefix="1" applyNumberFormat="1" applyFont="1" applyAlignment="1" applyProtection="1">
      <alignment horizontal="center"/>
      <protection locked="0"/>
    </xf>
    <xf numFmtId="189" fontId="12" fillId="0" borderId="0" xfId="14" applyNumberFormat="1" applyFont="1" applyFill="1" applyAlignment="1" applyProtection="1">
      <alignment horizontal="right"/>
      <protection locked="0"/>
    </xf>
    <xf numFmtId="189" fontId="12" fillId="0" borderId="0" xfId="14" applyNumberFormat="1" applyFont="1" applyFill="1" applyAlignment="1" applyProtection="1">
      <alignment horizontal="center"/>
      <protection locked="0"/>
    </xf>
    <xf numFmtId="189" fontId="13" fillId="0" borderId="0" xfId="14" applyNumberFormat="1" applyFont="1" applyFill="1" applyProtection="1">
      <protection locked="0"/>
    </xf>
    <xf numFmtId="189" fontId="13" fillId="0" borderId="0" xfId="14" applyNumberFormat="1" applyFont="1" applyFill="1" applyAlignment="1" applyProtection="1">
      <alignment horizontal="right"/>
      <protection locked="0"/>
    </xf>
    <xf numFmtId="189" fontId="12" fillId="0" borderId="0" xfId="14" quotePrefix="1" applyNumberFormat="1" applyFont="1" applyFill="1" applyAlignment="1" applyProtection="1">
      <alignment horizontal="center"/>
      <protection locked="0"/>
    </xf>
    <xf numFmtId="189" fontId="12" fillId="0" borderId="0" xfId="14" quotePrefix="1" applyNumberFormat="1" applyFont="1" applyFill="1" applyProtection="1">
      <protection locked="0"/>
    </xf>
    <xf numFmtId="189" fontId="13" fillId="0" borderId="0" xfId="14" applyNumberFormat="1" applyFont="1" applyFill="1" applyAlignment="1" applyProtection="1">
      <alignment horizontal="center"/>
      <protection locked="0"/>
    </xf>
    <xf numFmtId="0" fontId="12" fillId="0" borderId="0" xfId="14" applyNumberFormat="1" applyFont="1" applyFill="1" applyAlignment="1" applyProtection="1">
      <alignment horizontal="center"/>
      <protection locked="0"/>
    </xf>
    <xf numFmtId="189" fontId="14" fillId="0" borderId="0" xfId="14" quotePrefix="1" applyNumberFormat="1" applyFont="1" applyFill="1" applyAlignment="1" applyProtection="1">
      <alignment horizontal="center"/>
      <protection locked="0"/>
    </xf>
    <xf numFmtId="189" fontId="12" fillId="0" borderId="1" xfId="14" applyNumberFormat="1" applyFont="1" applyFill="1" applyBorder="1" applyProtection="1">
      <protection locked="0"/>
    </xf>
    <xf numFmtId="189" fontId="12" fillId="0" borderId="5" xfId="14" applyNumberFormat="1" applyFont="1" applyFill="1" applyBorder="1" applyAlignment="1" applyProtection="1">
      <alignment horizontal="center"/>
      <protection locked="0"/>
    </xf>
    <xf numFmtId="189" fontId="12" fillId="0" borderId="5" xfId="14" applyNumberFormat="1" applyFont="1" applyFill="1" applyBorder="1" applyProtection="1">
      <protection locked="0"/>
    </xf>
    <xf numFmtId="189" fontId="12" fillId="0" borderId="1" xfId="14" applyNumberFormat="1" applyFont="1" applyFill="1" applyBorder="1" applyAlignment="1" applyProtection="1">
      <alignment horizontal="right"/>
      <protection locked="0"/>
    </xf>
    <xf numFmtId="0" fontId="12" fillId="0" borderId="0" xfId="14" quotePrefix="1" applyNumberFormat="1" applyFont="1" applyFill="1" applyAlignment="1" applyProtection="1">
      <alignment horizontal="center"/>
      <protection locked="0"/>
    </xf>
    <xf numFmtId="189" fontId="12" fillId="0" borderId="3" xfId="14" applyNumberFormat="1" applyFont="1" applyFill="1" applyBorder="1" applyAlignment="1" applyProtection="1">
      <alignment horizontal="right"/>
      <protection locked="0"/>
    </xf>
    <xf numFmtId="189" fontId="18" fillId="0" borderId="0" xfId="14" applyNumberFormat="1" applyFont="1" applyFill="1" applyAlignment="1" applyProtection="1">
      <alignment horizontal="right"/>
      <protection locked="0"/>
    </xf>
    <xf numFmtId="189" fontId="12" fillId="0" borderId="0" xfId="14" applyNumberFormat="1" applyFont="1" applyFill="1" applyAlignment="1" applyProtection="1">
      <alignment horizontal="right" vertical="top"/>
      <protection locked="0"/>
    </xf>
    <xf numFmtId="189" fontId="18" fillId="0" borderId="0" xfId="14" applyNumberFormat="1" applyFont="1" applyFill="1" applyProtection="1">
      <protection locked="0"/>
    </xf>
    <xf numFmtId="189" fontId="13" fillId="0" borderId="5" xfId="14" applyNumberFormat="1" applyFont="1" applyFill="1" applyBorder="1" applyAlignment="1" applyProtection="1">
      <alignment horizontal="right"/>
      <protection locked="0"/>
    </xf>
    <xf numFmtId="189" fontId="13" fillId="0" borderId="5" xfId="14" applyNumberFormat="1" applyFont="1" applyFill="1" applyBorder="1" applyProtection="1">
      <protection locked="0"/>
    </xf>
    <xf numFmtId="189" fontId="19" fillId="0" borderId="0" xfId="14" applyNumberFormat="1" applyFont="1" applyFill="1" applyAlignment="1" applyProtection="1">
      <alignment horizontal="center"/>
      <protection locked="0"/>
    </xf>
    <xf numFmtId="189" fontId="13" fillId="0" borderId="2" xfId="14" applyNumberFormat="1" applyFont="1" applyFill="1" applyBorder="1" applyAlignment="1" applyProtection="1">
      <alignment horizontal="right"/>
    </xf>
    <xf numFmtId="189" fontId="13" fillId="0" borderId="3" xfId="14" applyNumberFormat="1" applyFont="1" applyFill="1" applyBorder="1" applyAlignment="1" applyProtection="1">
      <alignment horizontal="right"/>
    </xf>
    <xf numFmtId="189" fontId="13" fillId="0" borderId="0" xfId="14" applyNumberFormat="1" applyFont="1" applyFill="1" applyAlignment="1" applyProtection="1">
      <alignment horizontal="right"/>
    </xf>
    <xf numFmtId="189" fontId="12" fillId="0" borderId="0" xfId="14" applyNumberFormat="1" applyFont="1" applyFill="1" applyProtection="1"/>
    <xf numFmtId="189" fontId="12" fillId="0" borderId="0" xfId="14" applyNumberFormat="1" applyFont="1" applyFill="1" applyAlignment="1" applyProtection="1">
      <alignment horizontal="right" vertical="top"/>
    </xf>
    <xf numFmtId="189" fontId="13" fillId="0" borderId="0" xfId="14" applyNumberFormat="1" applyFont="1" applyFill="1" applyAlignment="1" applyProtection="1">
      <alignment vertical="center"/>
      <protection locked="0"/>
    </xf>
    <xf numFmtId="189" fontId="12" fillId="0" borderId="0" xfId="14" applyNumberFormat="1" applyFont="1" applyFill="1" applyAlignment="1" applyProtection="1">
      <alignment vertical="center"/>
      <protection locked="0"/>
    </xf>
    <xf numFmtId="189" fontId="12" fillId="0" borderId="0" xfId="14" applyNumberFormat="1" applyFont="1" applyFill="1" applyAlignment="1" applyProtection="1">
      <alignment horizontal="right" vertical="center"/>
      <protection locked="0"/>
    </xf>
    <xf numFmtId="190" fontId="12" fillId="0" borderId="0" xfId="10" applyNumberFormat="1" applyFont="1" applyAlignment="1" applyProtection="1">
      <alignment vertical="center"/>
      <protection locked="0"/>
    </xf>
    <xf numFmtId="189" fontId="12" fillId="0" borderId="0" xfId="14" applyNumberFormat="1" applyFont="1" applyFill="1" applyAlignment="1" applyProtection="1">
      <alignment horizontal="center" vertical="center"/>
      <protection locked="0"/>
    </xf>
    <xf numFmtId="189" fontId="12" fillId="0" borderId="1" xfId="14" applyNumberFormat="1" applyFont="1" applyFill="1" applyBorder="1" applyAlignment="1" applyProtection="1">
      <alignment horizontal="center" vertical="center"/>
      <protection locked="0"/>
    </xf>
    <xf numFmtId="189" fontId="13" fillId="0" borderId="0" xfId="14" applyNumberFormat="1" applyFont="1" applyFill="1" applyAlignment="1" applyProtection="1">
      <alignment horizontal="center" vertical="center"/>
      <protection locked="0"/>
    </xf>
    <xf numFmtId="189" fontId="12" fillId="0" borderId="0" xfId="14" applyNumberFormat="1" applyFont="1" applyFill="1" applyBorder="1" applyAlignment="1" applyProtection="1">
      <alignment horizontal="center" vertical="center"/>
      <protection locked="0"/>
    </xf>
    <xf numFmtId="189" fontId="15" fillId="0" borderId="0" xfId="14" quotePrefix="1" applyNumberFormat="1" applyFont="1" applyFill="1" applyAlignment="1" applyProtection="1">
      <alignment horizontal="center"/>
      <protection locked="0"/>
    </xf>
    <xf numFmtId="189" fontId="21" fillId="0" borderId="0" xfId="14" applyNumberFormat="1" applyFont="1" applyFill="1" applyAlignment="1" applyProtection="1">
      <alignment horizontal="right" vertical="top"/>
      <protection locked="0"/>
    </xf>
    <xf numFmtId="189" fontId="20" fillId="0" borderId="0" xfId="14" applyNumberFormat="1" applyFont="1" applyFill="1" applyAlignment="1" applyProtection="1">
      <alignment vertical="top"/>
      <protection locked="0"/>
    </xf>
    <xf numFmtId="189" fontId="13" fillId="0" borderId="0" xfId="14" applyNumberFormat="1" applyFont="1" applyFill="1" applyAlignment="1" applyProtection="1">
      <alignment vertical="top"/>
      <protection locked="0"/>
    </xf>
    <xf numFmtId="189" fontId="12" fillId="0" borderId="0" xfId="14" applyNumberFormat="1" applyFont="1" applyFill="1" applyAlignment="1" applyProtection="1">
      <alignment vertical="top"/>
      <protection locked="0"/>
    </xf>
    <xf numFmtId="188" fontId="13" fillId="0" borderId="0" xfId="14" applyFont="1" applyFill="1" applyAlignment="1" applyProtection="1">
      <alignment vertical="top"/>
      <protection locked="0"/>
    </xf>
    <xf numFmtId="189" fontId="13" fillId="0" borderId="1" xfId="14" applyNumberFormat="1" applyFont="1" applyFill="1" applyBorder="1" applyAlignment="1" applyProtection="1">
      <alignment horizontal="center" vertical="center"/>
    </xf>
    <xf numFmtId="189" fontId="13" fillId="0" borderId="0" xfId="14" applyNumberFormat="1" applyFont="1" applyFill="1" applyAlignment="1" applyProtection="1">
      <alignment horizontal="center" vertical="center"/>
    </xf>
    <xf numFmtId="189" fontId="13" fillId="0" borderId="2" xfId="14" applyNumberFormat="1" applyFont="1" applyFill="1" applyBorder="1" applyAlignment="1" applyProtection="1">
      <alignment horizontal="center" vertical="center"/>
    </xf>
    <xf numFmtId="189" fontId="21" fillId="0" borderId="3" xfId="14" applyNumberFormat="1" applyFont="1" applyFill="1" applyBorder="1" applyAlignment="1" applyProtection="1">
      <alignment horizontal="right" vertical="top"/>
    </xf>
    <xf numFmtId="189" fontId="13" fillId="0" borderId="3" xfId="14" applyNumberFormat="1" applyFont="1" applyFill="1" applyBorder="1" applyAlignment="1" applyProtection="1">
      <alignment horizontal="right" vertical="top"/>
    </xf>
    <xf numFmtId="188" fontId="13" fillId="0" borderId="3" xfId="14" applyFont="1" applyFill="1" applyBorder="1" applyAlignment="1" applyProtection="1">
      <alignment horizontal="right" vertical="top"/>
    </xf>
    <xf numFmtId="38" fontId="13" fillId="0" borderId="0" xfId="0" applyNumberFormat="1" applyFont="1" applyAlignment="1" applyProtection="1">
      <alignment horizontal="left" vertical="center"/>
      <protection locked="0"/>
    </xf>
    <xf numFmtId="37" fontId="13" fillId="0" borderId="0" xfId="1" applyNumberFormat="1" applyFont="1" applyAlignment="1" applyProtection="1">
      <alignment vertical="center"/>
      <protection locked="0"/>
    </xf>
    <xf numFmtId="37" fontId="8" fillId="0" borderId="0" xfId="1" applyNumberFormat="1" applyFont="1" applyAlignment="1" applyProtection="1">
      <alignment vertical="center"/>
      <protection locked="0"/>
    </xf>
    <xf numFmtId="37" fontId="16" fillId="0" borderId="0" xfId="1" applyNumberFormat="1" applyFont="1" applyAlignment="1" applyProtection="1">
      <alignment vertical="center"/>
      <protection locked="0"/>
    </xf>
    <xf numFmtId="37" fontId="12" fillId="0" borderId="0" xfId="1" applyNumberFormat="1" applyFont="1" applyAlignment="1" applyProtection="1">
      <alignment vertical="center"/>
      <protection locked="0"/>
    </xf>
    <xf numFmtId="37" fontId="12" fillId="0" borderId="0" xfId="1" applyNumberFormat="1" applyFont="1" applyAlignment="1" applyProtection="1">
      <alignment horizontal="right" vertical="center"/>
      <protection locked="0"/>
    </xf>
    <xf numFmtId="37" fontId="9" fillId="0" borderId="0" xfId="1" applyNumberFormat="1" applyFont="1" applyAlignment="1" applyProtection="1">
      <alignment vertical="center"/>
      <protection locked="0"/>
    </xf>
    <xf numFmtId="37" fontId="13" fillId="0" borderId="0" xfId="1" applyNumberFormat="1" applyFont="1" applyAlignment="1" applyProtection="1">
      <alignment horizontal="center" vertical="center"/>
      <protection locked="0"/>
    </xf>
    <xf numFmtId="37" fontId="12" fillId="0" borderId="0" xfId="1" applyNumberFormat="1" applyFont="1" applyAlignment="1" applyProtection="1">
      <alignment horizontal="center" vertical="center"/>
      <protection locked="0"/>
    </xf>
    <xf numFmtId="0" fontId="12" fillId="0" borderId="0" xfId="4" applyFont="1" applyAlignment="1" applyProtection="1">
      <alignment horizontal="center" vertical="center"/>
      <protection locked="0"/>
    </xf>
    <xf numFmtId="37" fontId="12" fillId="0" borderId="0" xfId="1" applyNumberFormat="1" applyFont="1" applyAlignment="1" applyProtection="1">
      <alignment horizontal="centerContinuous" vertical="center"/>
      <protection locked="0"/>
    </xf>
    <xf numFmtId="0" fontId="12" fillId="0" borderId="0" xfId="4" applyFont="1" applyAlignment="1" applyProtection="1">
      <alignment vertical="center"/>
      <protection locked="0"/>
    </xf>
    <xf numFmtId="37" fontId="12" fillId="0" borderId="0" xfId="4" applyNumberFormat="1" applyFont="1" applyAlignment="1" applyProtection="1">
      <alignment horizontal="center" vertical="center"/>
      <protection locked="0"/>
    </xf>
    <xf numFmtId="0" fontId="12" fillId="0" borderId="0" xfId="11" applyFont="1" applyAlignment="1" applyProtection="1">
      <alignment horizontal="center" vertical="center"/>
      <protection locked="0"/>
    </xf>
    <xf numFmtId="37" fontId="8" fillId="0" borderId="0" xfId="1" applyNumberFormat="1" applyFont="1" applyAlignment="1" applyProtection="1">
      <alignment horizontal="center" vertical="center"/>
      <protection locked="0"/>
    </xf>
    <xf numFmtId="37" fontId="14" fillId="0" borderId="0" xfId="4" applyNumberFormat="1" applyFont="1" applyAlignment="1" applyProtection="1">
      <alignment horizontal="center" vertical="center"/>
      <protection locked="0"/>
    </xf>
    <xf numFmtId="37" fontId="13" fillId="0" borderId="0" xfId="5" applyNumberFormat="1" applyFont="1" applyAlignment="1" applyProtection="1">
      <alignment vertical="center"/>
      <protection locked="0"/>
    </xf>
    <xf numFmtId="189" fontId="12" fillId="0" borderId="0" xfId="14" applyNumberFormat="1" applyFont="1" applyFill="1" applyBorder="1" applyAlignment="1" applyProtection="1">
      <alignment horizontal="right" vertical="center"/>
      <protection locked="0"/>
    </xf>
    <xf numFmtId="189" fontId="13" fillId="0" borderId="0" xfId="14" applyNumberFormat="1" applyFont="1" applyFill="1" applyAlignment="1" applyProtection="1">
      <alignment horizontal="right" vertical="center"/>
      <protection locked="0"/>
    </xf>
    <xf numFmtId="37" fontId="14" fillId="0" borderId="0" xfId="1" applyNumberFormat="1" applyFont="1" applyAlignment="1" applyProtection="1">
      <alignment horizontal="center" vertical="center"/>
      <protection locked="0"/>
    </xf>
    <xf numFmtId="1" fontId="15" fillId="0" borderId="0" xfId="0" applyFont="1" applyAlignment="1" applyProtection="1">
      <alignment horizontal="left"/>
      <protection locked="0"/>
    </xf>
    <xf numFmtId="37" fontId="12" fillId="0" borderId="0" xfId="5" applyNumberFormat="1" applyFont="1" applyAlignment="1" applyProtection="1">
      <alignment vertical="center"/>
      <protection locked="0"/>
    </xf>
    <xf numFmtId="189" fontId="12" fillId="0" borderId="1" xfId="14" applyNumberFormat="1" applyFont="1" applyFill="1" applyBorder="1" applyAlignment="1" applyProtection="1">
      <alignment horizontal="right" vertical="center"/>
      <protection locked="0"/>
    </xf>
    <xf numFmtId="189" fontId="13" fillId="0" borderId="2" xfId="14" applyNumberFormat="1" applyFont="1" applyFill="1" applyBorder="1" applyAlignment="1" applyProtection="1">
      <alignment horizontal="right" vertical="center"/>
      <protection locked="0"/>
    </xf>
    <xf numFmtId="37" fontId="7" fillId="0" borderId="0" xfId="1" applyNumberFormat="1" applyFont="1" applyAlignment="1" applyProtection="1">
      <alignment vertical="center"/>
      <protection locked="0"/>
    </xf>
    <xf numFmtId="37" fontId="14" fillId="0" borderId="0" xfId="5" applyNumberFormat="1" applyFont="1" applyAlignment="1" applyProtection="1">
      <alignment horizontal="center" vertical="center"/>
      <protection locked="0"/>
    </xf>
    <xf numFmtId="189" fontId="8" fillId="0" borderId="0" xfId="14" applyNumberFormat="1" applyFont="1" applyFill="1" applyAlignment="1" applyProtection="1">
      <alignment vertical="center"/>
      <protection locked="0"/>
    </xf>
    <xf numFmtId="188" fontId="8" fillId="0" borderId="0" xfId="14" applyFont="1" applyFill="1" applyAlignment="1" applyProtection="1">
      <alignment vertical="center"/>
      <protection locked="0"/>
    </xf>
    <xf numFmtId="189" fontId="13" fillId="0" borderId="0" xfId="14" applyNumberFormat="1" applyFont="1" applyFill="1" applyBorder="1" applyAlignment="1" applyProtection="1">
      <alignment horizontal="right" vertical="center"/>
      <protection locked="0"/>
    </xf>
    <xf numFmtId="187" fontId="8" fillId="0" borderId="0" xfId="6" applyNumberFormat="1" applyFont="1" applyFill="1" applyAlignment="1" applyProtection="1">
      <alignment horizontal="right" vertical="center"/>
      <protection locked="0"/>
    </xf>
    <xf numFmtId="189" fontId="13" fillId="0" borderId="0" xfId="14" applyNumberFormat="1" applyFont="1" applyFill="1" applyAlignment="1" applyProtection="1">
      <alignment horizontal="right" vertical="center"/>
    </xf>
    <xf numFmtId="189" fontId="12" fillId="0" borderId="0" xfId="14" applyNumberFormat="1" applyFont="1" applyFill="1" applyBorder="1" applyAlignment="1" applyProtection="1">
      <alignment horizontal="right" vertical="center"/>
    </xf>
    <xf numFmtId="189" fontId="13" fillId="0" borderId="2" xfId="14" applyNumberFormat="1" applyFont="1" applyFill="1" applyBorder="1" applyAlignment="1" applyProtection="1">
      <alignment horizontal="right" vertical="center"/>
    </xf>
    <xf numFmtId="189" fontId="13" fillId="0" borderId="3" xfId="14" applyNumberFormat="1" applyFont="1" applyFill="1" applyBorder="1" applyAlignment="1" applyProtection="1">
      <alignment horizontal="right" vertical="center"/>
    </xf>
    <xf numFmtId="189" fontId="12" fillId="0" borderId="1" xfId="14" applyNumberFormat="1" applyFont="1" applyFill="1" applyBorder="1" applyAlignment="1" applyProtection="1">
      <alignment horizontal="right" vertical="center"/>
    </xf>
    <xf numFmtId="0" fontId="12" fillId="0" borderId="0" xfId="7" applyFont="1" applyAlignment="1" applyProtection="1">
      <alignment horizontal="center" vertical="center"/>
      <protection locked="0"/>
    </xf>
    <xf numFmtId="189" fontId="12" fillId="0" borderId="0" xfId="6" applyNumberFormat="1" applyFont="1" applyFill="1" applyAlignment="1" applyProtection="1">
      <alignment vertical="center"/>
      <protection locked="0"/>
    </xf>
    <xf numFmtId="187" fontId="8" fillId="0" borderId="0" xfId="6" applyNumberFormat="1" applyFont="1" applyFill="1" applyBorder="1" applyAlignment="1" applyProtection="1">
      <alignment horizontal="right" vertical="center"/>
      <protection locked="0"/>
    </xf>
    <xf numFmtId="187" fontId="7" fillId="0" borderId="0" xfId="6" applyNumberFormat="1" applyFont="1" applyFill="1" applyBorder="1" applyAlignment="1" applyProtection="1">
      <alignment horizontal="right" vertical="center"/>
      <protection locked="0"/>
    </xf>
    <xf numFmtId="187" fontId="7" fillId="0" borderId="0" xfId="6" applyNumberFormat="1" applyFont="1" applyFill="1" applyAlignment="1" applyProtection="1">
      <alignment horizontal="right" vertical="center"/>
      <protection locked="0"/>
    </xf>
    <xf numFmtId="188" fontId="0" fillId="0" borderId="0" xfId="14" applyFont="1" applyFill="1" applyProtection="1">
      <protection locked="0"/>
    </xf>
    <xf numFmtId="189" fontId="12" fillId="0" borderId="0" xfId="14" applyNumberFormat="1" applyFont="1" applyFill="1" applyBorder="1" applyAlignment="1" applyProtection="1">
      <alignment vertical="center"/>
      <protection locked="0"/>
    </xf>
    <xf numFmtId="189" fontId="4" fillId="0" borderId="0" xfId="14" applyNumberFormat="1" applyFont="1" applyFill="1" applyAlignment="1" applyProtection="1">
      <alignment horizontal="center" vertical="center"/>
      <protection locked="0"/>
    </xf>
    <xf numFmtId="189" fontId="13" fillId="0" borderId="0" xfId="14" applyNumberFormat="1" applyFont="1" applyFill="1" applyBorder="1" applyAlignment="1" applyProtection="1">
      <alignment vertical="center"/>
      <protection locked="0"/>
    </xf>
    <xf numFmtId="188" fontId="12" fillId="0" borderId="0" xfId="14" applyFont="1" applyFill="1" applyAlignment="1" applyProtection="1">
      <alignment horizontal="right" vertical="center"/>
      <protection locked="0"/>
    </xf>
    <xf numFmtId="188" fontId="12" fillId="0" borderId="0" xfId="14" applyFont="1" applyFill="1" applyAlignment="1" applyProtection="1">
      <alignment vertical="center"/>
      <protection locked="0"/>
    </xf>
    <xf numFmtId="189" fontId="12" fillId="0" borderId="0" xfId="14" applyNumberFormat="1" applyFont="1" applyFill="1" applyAlignment="1" applyProtection="1">
      <alignment vertical="center"/>
    </xf>
    <xf numFmtId="189" fontId="12" fillId="0" borderId="0" xfId="14" applyNumberFormat="1" applyFont="1" applyFill="1" applyAlignment="1" applyProtection="1">
      <alignment horizontal="right" vertical="center"/>
    </xf>
    <xf numFmtId="189" fontId="12" fillId="0" borderId="0" xfId="14" applyNumberFormat="1" applyFont="1" applyFill="1" applyBorder="1" applyAlignment="1" applyProtection="1">
      <alignment horizontal="center" vertical="center"/>
    </xf>
    <xf numFmtId="189" fontId="13" fillId="0" borderId="2" xfId="14" applyNumberFormat="1" applyFont="1" applyFill="1" applyBorder="1" applyAlignment="1" applyProtection="1">
      <alignment vertical="center"/>
    </xf>
    <xf numFmtId="189" fontId="13" fillId="0" borderId="0" xfId="14" applyNumberFormat="1" applyFont="1" applyFill="1" applyAlignment="1" applyProtection="1">
      <alignment vertical="center"/>
    </xf>
    <xf numFmtId="189" fontId="13" fillId="0" borderId="4" xfId="14" applyNumberFormat="1" applyFont="1" applyFill="1" applyBorder="1" applyAlignment="1" applyProtection="1">
      <alignment vertical="center"/>
    </xf>
    <xf numFmtId="189" fontId="12" fillId="0" borderId="0" xfId="14" applyNumberFormat="1" applyFont="1" applyFill="1" applyAlignment="1" applyProtection="1">
      <alignment horizontal="center" vertical="center"/>
    </xf>
    <xf numFmtId="188" fontId="8" fillId="0" borderId="0" xfId="14" applyFont="1" applyAlignment="1" applyProtection="1">
      <alignment vertical="center"/>
      <protection locked="0"/>
    </xf>
    <xf numFmtId="37" fontId="12" fillId="0" borderId="0" xfId="11" applyNumberFormat="1" applyFont="1" applyAlignment="1" applyProtection="1">
      <alignment horizontal="center" vertical="center"/>
      <protection locked="0"/>
    </xf>
    <xf numFmtId="0" fontId="13" fillId="0" borderId="0" xfId="10" applyFont="1" applyAlignment="1" applyProtection="1">
      <alignment vertical="center"/>
      <protection locked="0"/>
    </xf>
    <xf numFmtId="0" fontId="12" fillId="0" borderId="0" xfId="10" applyFont="1" applyAlignment="1" applyProtection="1">
      <alignment vertical="center"/>
      <protection locked="0"/>
    </xf>
    <xf numFmtId="0" fontId="12" fillId="0" borderId="0" xfId="10" applyFont="1" applyAlignment="1" applyProtection="1">
      <alignment horizontal="center" vertical="center"/>
      <protection locked="0"/>
    </xf>
    <xf numFmtId="0" fontId="15" fillId="0" borderId="0" xfId="10" applyFont="1" applyAlignment="1" applyProtection="1">
      <alignment vertical="center"/>
      <protection locked="0"/>
    </xf>
    <xf numFmtId="0" fontId="14" fillId="0" borderId="0" xfId="10" applyFont="1" applyAlignment="1" applyProtection="1">
      <alignment horizontal="center" vertical="center"/>
      <protection locked="0"/>
    </xf>
    <xf numFmtId="189" fontId="12" fillId="0" borderId="0" xfId="10" applyNumberFormat="1" applyFont="1" applyAlignment="1" applyProtection="1">
      <alignment vertical="center"/>
      <protection locked="0"/>
    </xf>
    <xf numFmtId="0" fontId="12" fillId="0" borderId="0" xfId="10" applyFont="1" applyAlignment="1" applyProtection="1">
      <alignment horizontal="left" vertical="center"/>
      <protection locked="0"/>
    </xf>
    <xf numFmtId="0" fontId="13" fillId="0" borderId="0" xfId="10" applyFont="1" applyAlignment="1" applyProtection="1">
      <alignment horizontal="left" vertical="center"/>
      <protection locked="0"/>
    </xf>
    <xf numFmtId="0" fontId="13" fillId="0" borderId="0" xfId="10" quotePrefix="1" applyFont="1" applyAlignment="1" applyProtection="1">
      <alignment horizontal="left" vertical="center"/>
      <protection locked="0"/>
    </xf>
    <xf numFmtId="0" fontId="15" fillId="0" borderId="0" xfId="10" applyFont="1" applyAlignment="1" applyProtection="1">
      <alignment horizontal="left" vertical="center"/>
      <protection locked="0"/>
    </xf>
    <xf numFmtId="49" fontId="20" fillId="0" borderId="0" xfId="10" applyNumberFormat="1" applyFont="1" applyAlignment="1" applyProtection="1">
      <alignment vertical="top"/>
      <protection locked="0"/>
    </xf>
    <xf numFmtId="49" fontId="21" fillId="0" borderId="0" xfId="10" applyNumberFormat="1" applyFont="1" applyAlignment="1" applyProtection="1">
      <alignment vertical="top"/>
      <protection locked="0"/>
    </xf>
    <xf numFmtId="37" fontId="12" fillId="0" borderId="0" xfId="10" applyNumberFormat="1" applyFont="1" applyAlignment="1" applyProtection="1">
      <alignment vertical="top"/>
      <protection locked="0"/>
    </xf>
    <xf numFmtId="191" fontId="20" fillId="0" borderId="0" xfId="10" applyNumberFormat="1" applyFont="1" applyAlignment="1" applyProtection="1">
      <alignment vertical="top"/>
      <protection locked="0"/>
    </xf>
    <xf numFmtId="1" fontId="20" fillId="0" borderId="0" xfId="10" applyNumberFormat="1" applyFont="1" applyAlignment="1" applyProtection="1">
      <alignment horizontal="center" vertical="top"/>
      <protection locked="0"/>
    </xf>
    <xf numFmtId="0" fontId="12" fillId="0" borderId="0" xfId="10" applyFont="1" applyAlignment="1" applyProtection="1">
      <alignment vertical="top"/>
      <protection locked="0"/>
    </xf>
    <xf numFmtId="189" fontId="12" fillId="0" borderId="0" xfId="10" applyNumberFormat="1" applyFont="1" applyAlignment="1" applyProtection="1">
      <alignment horizontal="right" vertical="top"/>
      <protection locked="0"/>
    </xf>
    <xf numFmtId="189" fontId="12" fillId="0" borderId="0" xfId="10" applyNumberFormat="1" applyFont="1" applyAlignment="1" applyProtection="1">
      <alignment horizontal="center" vertical="top"/>
      <protection locked="0"/>
    </xf>
    <xf numFmtId="0" fontId="13" fillId="0" borderId="0" xfId="10" applyFont="1" applyAlignment="1" applyProtection="1">
      <alignment vertical="top"/>
      <protection locked="0"/>
    </xf>
    <xf numFmtId="189" fontId="12" fillId="0" borderId="0" xfId="10" applyNumberFormat="1" applyFont="1" applyAlignment="1" applyProtection="1">
      <alignment vertical="top"/>
      <protection locked="0"/>
    </xf>
    <xf numFmtId="0" fontId="14" fillId="0" borderId="0" xfId="10" applyFont="1" applyAlignment="1" applyProtection="1">
      <alignment horizontal="center" vertical="top"/>
      <protection locked="0"/>
    </xf>
    <xf numFmtId="0" fontId="13" fillId="0" borderId="0" xfId="10" applyFont="1" applyAlignment="1" applyProtection="1">
      <alignment horizontal="left" vertical="top"/>
      <protection locked="0"/>
    </xf>
    <xf numFmtId="37" fontId="12" fillId="0" borderId="0" xfId="10" applyNumberFormat="1" applyFont="1" applyAlignment="1" applyProtection="1">
      <alignment vertical="center"/>
      <protection locked="0"/>
    </xf>
    <xf numFmtId="1" fontId="12" fillId="0" borderId="0" xfId="0" quotePrefix="1" applyFont="1" applyAlignment="1" applyProtection="1">
      <alignment horizontal="left"/>
      <protection locked="0"/>
    </xf>
    <xf numFmtId="1" fontId="12" fillId="0" borderId="0" xfId="0" quotePrefix="1" applyFont="1" applyProtection="1">
      <protection locked="0"/>
    </xf>
    <xf numFmtId="1" fontId="6" fillId="0" borderId="0" xfId="0" applyFont="1" applyProtection="1">
      <protection locked="0"/>
    </xf>
    <xf numFmtId="1" fontId="12" fillId="0" borderId="0" xfId="0" applyFont="1" applyProtection="1">
      <protection locked="0"/>
    </xf>
    <xf numFmtId="49" fontId="14" fillId="0" borderId="0" xfId="0" quotePrefix="1" applyNumberFormat="1" applyFont="1" applyAlignment="1" applyProtection="1">
      <alignment horizontal="center"/>
      <protection locked="0"/>
    </xf>
    <xf numFmtId="1" fontId="12" fillId="0" borderId="0" xfId="0" applyFont="1" applyAlignment="1" applyProtection="1">
      <alignment horizontal="left"/>
      <protection locked="0"/>
    </xf>
    <xf numFmtId="1" fontId="12" fillId="0" borderId="0" xfId="0" applyFont="1" applyAlignment="1" applyProtection="1">
      <alignment horizontal="center"/>
      <protection locked="0"/>
    </xf>
    <xf numFmtId="192" fontId="12" fillId="0" borderId="0" xfId="0" applyNumberFormat="1" applyFont="1" applyAlignment="1" applyProtection="1">
      <alignment horizontal="center"/>
      <protection locked="0"/>
    </xf>
    <xf numFmtId="1" fontId="15" fillId="0" borderId="0" xfId="0" applyFont="1" applyProtection="1">
      <protection locked="0"/>
    </xf>
    <xf numFmtId="193" fontId="12" fillId="0" borderId="0" xfId="0" applyNumberFormat="1" applyFont="1" applyAlignment="1" applyProtection="1">
      <alignment horizontal="center"/>
      <protection locked="0"/>
    </xf>
    <xf numFmtId="193" fontId="12" fillId="0" borderId="0" xfId="0" applyNumberFormat="1" applyFont="1" applyProtection="1">
      <protection locked="0"/>
    </xf>
    <xf numFmtId="37" fontId="12" fillId="0" borderId="0" xfId="0" applyNumberFormat="1" applyFont="1" applyAlignment="1" applyProtection="1">
      <alignment vertical="center"/>
      <protection locked="0"/>
    </xf>
    <xf numFmtId="1" fontId="13" fillId="0" borderId="0" xfId="0" applyFont="1" applyProtection="1">
      <protection locked="0"/>
    </xf>
    <xf numFmtId="1" fontId="7" fillId="0" borderId="0" xfId="0" applyFont="1" applyAlignment="1">
      <alignment vertical="center"/>
    </xf>
    <xf numFmtId="1" fontId="24" fillId="0" borderId="0" xfId="0" applyFont="1"/>
    <xf numFmtId="1" fontId="12" fillId="0" borderId="0" xfId="0" quotePrefix="1" applyFont="1" applyAlignment="1" applyProtection="1">
      <alignment horizontal="center"/>
      <protection locked="0"/>
    </xf>
    <xf numFmtId="37" fontId="12" fillId="0" borderId="0" xfId="0" applyNumberFormat="1" applyFont="1" applyAlignment="1" applyProtection="1">
      <alignment horizontal="left" vertical="center"/>
      <protection locked="0"/>
    </xf>
    <xf numFmtId="37" fontId="13" fillId="0" borderId="0" xfId="0" applyNumberFormat="1" applyFont="1" applyAlignment="1" applyProtection="1">
      <alignment vertical="center"/>
      <protection locked="0"/>
    </xf>
    <xf numFmtId="1" fontId="15" fillId="0" borderId="0" xfId="0" quotePrefix="1" applyFont="1" applyAlignment="1" applyProtection="1">
      <alignment horizontal="left"/>
      <protection locked="0"/>
    </xf>
    <xf numFmtId="1" fontId="13" fillId="0" borderId="0" xfId="0" applyFont="1" applyAlignment="1" applyProtection="1">
      <alignment horizontal="left" vertical="top"/>
      <protection locked="0"/>
    </xf>
    <xf numFmtId="1" fontId="14" fillId="0" borderId="0" xfId="0" applyFont="1" applyAlignment="1" applyProtection="1">
      <alignment horizontal="left"/>
      <protection locked="0"/>
    </xf>
    <xf numFmtId="1" fontId="14" fillId="0" borderId="0" xfId="0" applyFont="1" applyAlignment="1" applyProtection="1">
      <alignment horizontal="center" vertical="top" wrapText="1"/>
      <protection locked="0"/>
    </xf>
    <xf numFmtId="1" fontId="17" fillId="0" borderId="0" xfId="0" applyFont="1" applyAlignment="1" applyProtection="1">
      <alignment horizontal="center" vertical="top" wrapText="1"/>
      <protection locked="0"/>
    </xf>
    <xf numFmtId="1" fontId="12" fillId="0" borderId="0" xfId="0" applyFont="1" applyAlignment="1" applyProtection="1">
      <alignment horizontal="right"/>
      <protection locked="0"/>
    </xf>
    <xf numFmtId="1" fontId="13" fillId="0" borderId="0" xfId="0" applyFont="1" applyAlignment="1" applyProtection="1">
      <alignment horizontal="center"/>
      <protection locked="0"/>
    </xf>
    <xf numFmtId="189" fontId="13" fillId="0" borderId="0" xfId="1" applyNumberFormat="1" applyFont="1" applyAlignment="1" applyProtection="1">
      <alignment vertical="center"/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12" fillId="0" borderId="0" xfId="1" applyFont="1" applyAlignment="1" applyProtection="1">
      <alignment vertical="center"/>
      <protection locked="0"/>
    </xf>
    <xf numFmtId="1" fontId="13" fillId="0" borderId="0" xfId="1" applyNumberFormat="1" applyFont="1" applyAlignment="1" applyProtection="1">
      <alignment vertical="center"/>
      <protection locked="0"/>
    </xf>
    <xf numFmtId="1" fontId="0" fillId="0" borderId="0" xfId="0" applyProtection="1">
      <protection locked="0"/>
    </xf>
    <xf numFmtId="187" fontId="13" fillId="0" borderId="0" xfId="0" applyNumberFormat="1" applyFont="1" applyAlignment="1" applyProtection="1">
      <alignment horizontal="center"/>
      <protection locked="0"/>
    </xf>
    <xf numFmtId="0" fontId="12" fillId="0" borderId="0" xfId="0" applyNumberFormat="1" applyFont="1" applyAlignment="1" applyProtection="1">
      <alignment horizontal="center"/>
      <protection locked="0"/>
    </xf>
    <xf numFmtId="37" fontId="15" fillId="0" borderId="0" xfId="1" applyNumberFormat="1" applyFont="1" applyAlignment="1" applyProtection="1">
      <alignment vertical="center"/>
      <protection locked="0"/>
    </xf>
    <xf numFmtId="187" fontId="12" fillId="0" borderId="0" xfId="1" applyNumberFormat="1" applyFont="1" applyAlignment="1" applyProtection="1">
      <alignment vertical="center"/>
      <protection locked="0"/>
    </xf>
    <xf numFmtId="187" fontId="12" fillId="0" borderId="0" xfId="1" applyNumberFormat="1" applyFont="1" applyAlignment="1" applyProtection="1">
      <alignment horizontal="right" vertical="center"/>
      <protection locked="0"/>
    </xf>
    <xf numFmtId="37" fontId="14" fillId="0" borderId="0" xfId="1" applyNumberFormat="1" applyFont="1" applyAlignment="1" applyProtection="1">
      <alignment vertical="center"/>
      <protection locked="0"/>
    </xf>
    <xf numFmtId="37" fontId="12" fillId="0" borderId="0" xfId="2" applyNumberFormat="1" applyFont="1" applyAlignment="1" applyProtection="1">
      <alignment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189" fontId="12" fillId="0" borderId="0" xfId="1" applyNumberFormat="1" applyFont="1" applyAlignment="1" applyProtection="1">
      <alignment vertical="center"/>
      <protection locked="0"/>
    </xf>
    <xf numFmtId="38" fontId="12" fillId="0" borderId="0" xfId="1" applyNumberFormat="1" applyFont="1" applyAlignment="1" applyProtection="1">
      <alignment vertical="center"/>
      <protection locked="0"/>
    </xf>
    <xf numFmtId="38" fontId="12" fillId="0" borderId="0" xfId="1" applyNumberFormat="1" applyFont="1" applyAlignment="1" applyProtection="1">
      <alignment horizontal="right" vertical="center"/>
      <protection locked="0"/>
    </xf>
    <xf numFmtId="189" fontId="12" fillId="0" borderId="0" xfId="14" applyNumberFormat="1" applyFont="1" applyFill="1" applyAlignment="1" applyProtection="1">
      <alignment horizontal="center"/>
      <protection locked="0"/>
    </xf>
    <xf numFmtId="189" fontId="14" fillId="0" borderId="0" xfId="14" quotePrefix="1" applyNumberFormat="1" applyFont="1" applyFill="1" applyAlignment="1" applyProtection="1">
      <alignment horizontal="center"/>
      <protection locked="0"/>
    </xf>
    <xf numFmtId="1" fontId="13" fillId="0" borderId="0" xfId="0" applyFont="1" applyAlignment="1" applyProtection="1">
      <alignment horizontal="center"/>
      <protection locked="0"/>
    </xf>
    <xf numFmtId="49" fontId="14" fillId="0" borderId="0" xfId="0" quotePrefix="1" applyNumberFormat="1" applyFont="1" applyAlignment="1" applyProtection="1">
      <alignment horizontal="center"/>
      <protection locked="0"/>
    </xf>
    <xf numFmtId="189" fontId="13" fillId="0" borderId="0" xfId="14" applyNumberFormat="1" applyFont="1" applyFill="1" applyAlignment="1" applyProtection="1">
      <alignment horizontal="center"/>
      <protection locked="0"/>
    </xf>
    <xf numFmtId="1" fontId="12" fillId="0" borderId="0" xfId="0" applyFont="1" applyAlignment="1" applyProtection="1">
      <alignment horizontal="center"/>
      <protection locked="0"/>
    </xf>
    <xf numFmtId="37" fontId="13" fillId="0" borderId="0" xfId="1" applyNumberFormat="1" applyFont="1" applyAlignment="1" applyProtection="1">
      <alignment horizontal="center" vertical="center"/>
      <protection locked="0"/>
    </xf>
    <xf numFmtId="37" fontId="14" fillId="0" borderId="0" xfId="4" applyNumberFormat="1" applyFont="1" applyAlignment="1" applyProtection="1">
      <alignment horizontal="center" vertical="center"/>
      <protection locked="0"/>
    </xf>
    <xf numFmtId="0" fontId="12" fillId="0" borderId="1" xfId="4" applyFont="1" applyBorder="1" applyAlignment="1" applyProtection="1">
      <alignment horizontal="center" vertical="center"/>
      <protection locked="0"/>
    </xf>
    <xf numFmtId="0" fontId="14" fillId="0" borderId="0" xfId="7" applyFont="1" applyAlignment="1" applyProtection="1">
      <alignment horizontal="center" vertical="center"/>
      <protection locked="0"/>
    </xf>
    <xf numFmtId="37" fontId="12" fillId="0" borderId="1" xfId="11" applyNumberFormat="1" applyFont="1" applyBorder="1" applyAlignment="1" applyProtection="1">
      <alignment horizontal="center" vertical="center"/>
      <protection locked="0"/>
    </xf>
    <xf numFmtId="187" fontId="12" fillId="0" borderId="0" xfId="0" applyNumberFormat="1" applyFont="1" applyAlignment="1" applyProtection="1">
      <alignment horizontal="center"/>
      <protection locked="0"/>
    </xf>
    <xf numFmtId="187" fontId="14" fillId="0" borderId="0" xfId="0" applyNumberFormat="1" applyFont="1" applyAlignment="1" applyProtection="1">
      <alignment horizontal="center"/>
      <protection locked="0"/>
    </xf>
    <xf numFmtId="49" fontId="14" fillId="0" borderId="0" xfId="0" quotePrefix="1" applyNumberFormat="1" applyFont="1" applyAlignment="1">
      <alignment horizontal="center"/>
    </xf>
    <xf numFmtId="187" fontId="13" fillId="0" borderId="0" xfId="0" applyNumberFormat="1" applyFont="1" applyAlignment="1">
      <alignment horizontal="center"/>
    </xf>
    <xf numFmtId="187" fontId="12" fillId="0" borderId="0" xfId="0" applyNumberFormat="1" applyFont="1" applyAlignment="1">
      <alignment horizontal="center"/>
    </xf>
  </cellXfs>
  <cellStyles count="24">
    <cellStyle name="Comma" xfId="14" builtinId="3"/>
    <cellStyle name="Comma 12 2 2" xfId="8" xr:uid="{00000000-0005-0000-0000-000000000000}"/>
    <cellStyle name="Comma 17" xfId="17" xr:uid="{006F88AD-177E-4764-A04E-6013B36E327C}"/>
    <cellStyle name="Comma 2" xfId="3" xr:uid="{00000000-0005-0000-0000-000001000000}"/>
    <cellStyle name="Comma 3" xfId="6" xr:uid="{00000000-0005-0000-0000-000002000000}"/>
    <cellStyle name="Comma 36" xfId="13" xr:uid="{00000000-0005-0000-0000-000003000000}"/>
    <cellStyle name="Comma 4" xfId="12" xr:uid="{00000000-0005-0000-0000-000004000000}"/>
    <cellStyle name="Comma 48" xfId="18" xr:uid="{0BF7ED21-AC3D-44D0-8047-FBD64BF2AFAB}"/>
    <cellStyle name="Comma 5" xfId="16" xr:uid="{A9DE71BA-0879-4BC1-AFED-ECE19F03124A}"/>
    <cellStyle name="Normal" xfId="0" builtinId="0"/>
    <cellStyle name="Normal 11 2" xfId="9" xr:uid="{00000000-0005-0000-0000-000006000000}"/>
    <cellStyle name="Normal 2" xfId="2" xr:uid="{00000000-0005-0000-0000-000007000000}"/>
    <cellStyle name="Normal 2 2" xfId="4" xr:uid="{00000000-0005-0000-0000-000008000000}"/>
    <cellStyle name="Normal 2 3" xfId="7" xr:uid="{00000000-0005-0000-0000-000009000000}"/>
    <cellStyle name="Normal 2 4" xfId="19" xr:uid="{B7FD64F0-36E8-4959-9253-E032CBC2448B}"/>
    <cellStyle name="Normal 2 6" xfId="11" xr:uid="{00000000-0005-0000-0000-00000A000000}"/>
    <cellStyle name="Normal 3" xfId="1" xr:uid="{00000000-0005-0000-0000-00000B000000}"/>
    <cellStyle name="Normal 3 2" xfId="5" xr:uid="{00000000-0005-0000-0000-00000C000000}"/>
    <cellStyle name="Normal 3 3" xfId="20" xr:uid="{64DF2564-4A47-40EA-AFB3-420EE58128C2}"/>
    <cellStyle name="Normal 4" xfId="15" xr:uid="{91A10B42-6C90-430D-83E3-C9DE3B9DF9F3}"/>
    <cellStyle name="Normal 5" xfId="10" xr:uid="{00000000-0005-0000-0000-00000D000000}"/>
    <cellStyle name="Normal 5 13" xfId="23" xr:uid="{DA362B3A-B247-4467-B209-B118075110B9}"/>
    <cellStyle name="Normal 69" xfId="21" xr:uid="{86EFA5AB-36EC-4FC9-AE16-D15D3D80CCD2}"/>
    <cellStyle name="Normal 74" xfId="22" xr:uid="{7CC8CB97-1BD5-4EE9-82F1-0348C986033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FF"/>
      <color rgb="FFFF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1593850</xdr:colOff>
      <xdr:row>92</xdr:row>
      <xdr:rowOff>0</xdr:rowOff>
    </xdr:from>
    <xdr:to>
      <xdr:col>0</xdr:col>
      <xdr:colOff>1736443</xdr:colOff>
      <xdr:row>92</xdr:row>
      <xdr:rowOff>59690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AC747C7-D79F-4AF7-A0B7-84C2032F8023}"/>
            </a:ext>
          </a:extLst>
        </xdr:cNvPr>
        <xdr:cNvSpPr txBox="1">
          <a:spLocks noChangeArrowheads="1"/>
        </xdr:cNvSpPr>
      </xdr:nvSpPr>
      <xdr:spPr bwMode="auto">
        <a:xfrm>
          <a:off x="1593850" y="23774400"/>
          <a:ext cx="1397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1593850</xdr:colOff>
      <xdr:row>92</xdr:row>
      <xdr:rowOff>0</xdr:rowOff>
    </xdr:from>
    <xdr:to>
      <xdr:col>0</xdr:col>
      <xdr:colOff>1736443</xdr:colOff>
      <xdr:row>92</xdr:row>
      <xdr:rowOff>59690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17244C0E-826C-4DE9-9B4C-4E43E100DCCD}"/>
            </a:ext>
          </a:extLst>
        </xdr:cNvPr>
        <xdr:cNvSpPr txBox="1">
          <a:spLocks noChangeArrowheads="1"/>
        </xdr:cNvSpPr>
      </xdr:nvSpPr>
      <xdr:spPr bwMode="auto">
        <a:xfrm>
          <a:off x="1593850" y="23774400"/>
          <a:ext cx="1397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1593850</xdr:colOff>
      <xdr:row>96</xdr:row>
      <xdr:rowOff>0</xdr:rowOff>
    </xdr:from>
    <xdr:to>
      <xdr:col>0</xdr:col>
      <xdr:colOff>1736443</xdr:colOff>
      <xdr:row>96</xdr:row>
      <xdr:rowOff>59690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9D5507D7-053B-491E-B7A3-0C3777EA5B95}"/>
            </a:ext>
          </a:extLst>
        </xdr:cNvPr>
        <xdr:cNvSpPr txBox="1">
          <a:spLocks noChangeArrowheads="1"/>
        </xdr:cNvSpPr>
      </xdr:nvSpPr>
      <xdr:spPr bwMode="auto">
        <a:xfrm>
          <a:off x="1593850" y="24993600"/>
          <a:ext cx="1397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1593850</xdr:colOff>
      <xdr:row>96</xdr:row>
      <xdr:rowOff>0</xdr:rowOff>
    </xdr:from>
    <xdr:to>
      <xdr:col>0</xdr:col>
      <xdr:colOff>1736443</xdr:colOff>
      <xdr:row>96</xdr:row>
      <xdr:rowOff>59690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1DCD9982-42B0-452A-BAB7-C5C0777EBE60}"/>
            </a:ext>
          </a:extLst>
        </xdr:cNvPr>
        <xdr:cNvSpPr txBox="1">
          <a:spLocks noChangeArrowheads="1"/>
        </xdr:cNvSpPr>
      </xdr:nvSpPr>
      <xdr:spPr bwMode="auto">
        <a:xfrm>
          <a:off x="1593850" y="24993600"/>
          <a:ext cx="1397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RowHeight="21.5"/>
  <sheetData/>
  <phoneticPr fontId="0" type="noConversion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customProperties>
    <customPr name="OrphanNamesChecke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002060"/>
  </sheetPr>
  <dimension ref="A1:P50"/>
  <sheetViews>
    <sheetView zoomScale="70" zoomScaleNormal="70" zoomScaleSheetLayoutView="85" workbookViewId="0">
      <selection activeCell="N20" sqref="N20"/>
    </sheetView>
  </sheetViews>
  <sheetFormatPr defaultColWidth="9.453125" defaultRowHeight="20.9" customHeight="1" outlineLevelRow="2"/>
  <cols>
    <col min="1" max="1" width="50.7265625" style="101" customWidth="1"/>
    <col min="2" max="2" width="10.7265625" style="101" customWidth="1"/>
    <col min="3" max="3" width="1.54296875" style="101" customWidth="1"/>
    <col min="4" max="4" width="16.7265625" style="101" customWidth="1"/>
    <col min="5" max="5" width="1.54296875" style="101" customWidth="1"/>
    <col min="6" max="6" width="16.7265625" style="101" customWidth="1"/>
    <col min="7" max="7" width="1.453125" style="101" customWidth="1"/>
    <col min="8" max="8" width="16.7265625" style="101" customWidth="1"/>
    <col min="9" max="9" width="1.453125" style="101" customWidth="1"/>
    <col min="10" max="10" width="16.7265625" style="101" customWidth="1"/>
    <col min="11" max="11" width="1.54296875" style="101" customWidth="1"/>
    <col min="12" max="12" width="16.7265625" style="101" customWidth="1"/>
    <col min="13" max="13" width="1.54296875" style="101" customWidth="1"/>
    <col min="14" max="14" width="16.7265625" style="101" customWidth="1"/>
    <col min="15" max="15" width="1.54296875" style="101" customWidth="1"/>
    <col min="16" max="16" width="16.7265625" style="101" customWidth="1"/>
    <col min="17" max="16384" width="9.453125" style="101"/>
  </cols>
  <sheetData>
    <row r="1" spans="1:16" ht="24.65" customHeight="1">
      <c r="A1" s="99" t="s">
        <v>50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6" ht="24.65" customHeight="1">
      <c r="A2" s="99" t="s">
        <v>194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s="105" customFormat="1" ht="24.65" customHeight="1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1:16" s="105" customFormat="1" ht="24.65" customHeight="1">
      <c r="A4" s="102"/>
      <c r="B4" s="103"/>
      <c r="C4" s="103"/>
      <c r="D4" s="226" t="s">
        <v>25</v>
      </c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</row>
    <row r="5" spans="1:16" s="105" customFormat="1" ht="24.65" customHeight="1">
      <c r="A5" s="102"/>
      <c r="B5" s="103"/>
      <c r="C5" s="103"/>
      <c r="D5" s="106"/>
      <c r="E5" s="106"/>
      <c r="F5" s="106"/>
      <c r="G5" s="106"/>
      <c r="H5" s="107" t="s">
        <v>39</v>
      </c>
      <c r="I5" s="106"/>
      <c r="J5" s="107" t="s">
        <v>39</v>
      </c>
      <c r="K5" s="107"/>
      <c r="L5" s="228" t="s">
        <v>265</v>
      </c>
      <c r="M5" s="228"/>
      <c r="N5" s="228"/>
      <c r="O5" s="106"/>
      <c r="P5" s="106"/>
    </row>
    <row r="6" spans="1:16" s="105" customFormat="1" ht="24" customHeight="1">
      <c r="A6" s="102"/>
      <c r="B6" s="103"/>
      <c r="C6" s="103"/>
      <c r="D6" s="103"/>
      <c r="E6" s="103"/>
      <c r="F6" s="103"/>
      <c r="G6" s="103"/>
      <c r="H6" s="107" t="s">
        <v>40</v>
      </c>
      <c r="I6" s="108"/>
      <c r="J6" s="108" t="s">
        <v>43</v>
      </c>
      <c r="K6" s="107"/>
      <c r="L6" s="112"/>
      <c r="M6" s="110"/>
      <c r="N6" s="112" t="s">
        <v>83</v>
      </c>
      <c r="O6" s="108"/>
      <c r="P6" s="104"/>
    </row>
    <row r="7" spans="1:16" ht="24" customHeight="1">
      <c r="A7" s="109"/>
      <c r="B7" s="109"/>
      <c r="C7" s="109"/>
      <c r="D7" s="108" t="s">
        <v>175</v>
      </c>
      <c r="E7" s="110"/>
      <c r="F7" s="108" t="s">
        <v>41</v>
      </c>
      <c r="G7" s="108"/>
      <c r="H7" s="108" t="s">
        <v>42</v>
      </c>
      <c r="I7" s="111"/>
      <c r="J7" s="111" t="s">
        <v>45</v>
      </c>
      <c r="K7" s="108"/>
      <c r="L7" s="112" t="s">
        <v>81</v>
      </c>
      <c r="M7" s="110"/>
      <c r="N7" s="112" t="s">
        <v>84</v>
      </c>
      <c r="O7" s="111"/>
      <c r="P7" s="109" t="s">
        <v>32</v>
      </c>
    </row>
    <row r="8" spans="1:16" s="113" customFormat="1" ht="24" customHeight="1">
      <c r="A8" s="107"/>
      <c r="B8" s="51" t="s">
        <v>0</v>
      </c>
      <c r="C8" s="107"/>
      <c r="D8" s="111" t="s">
        <v>176</v>
      </c>
      <c r="E8" s="108"/>
      <c r="F8" s="111" t="s">
        <v>205</v>
      </c>
      <c r="G8" s="111"/>
      <c r="H8" s="111" t="s">
        <v>44</v>
      </c>
      <c r="I8" s="108"/>
      <c r="J8" s="111" t="s">
        <v>132</v>
      </c>
      <c r="K8" s="111"/>
      <c r="L8" s="112" t="s">
        <v>82</v>
      </c>
      <c r="M8" s="108"/>
      <c r="N8" s="112" t="s">
        <v>266</v>
      </c>
      <c r="O8" s="108"/>
      <c r="P8" s="107" t="s">
        <v>2</v>
      </c>
    </row>
    <row r="9" spans="1:16" s="113" customFormat="1" ht="20.9" customHeight="1">
      <c r="A9" s="107"/>
      <c r="B9" s="107"/>
      <c r="C9" s="107"/>
      <c r="D9" s="227" t="s">
        <v>149</v>
      </c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</row>
    <row r="10" spans="1:16" ht="20.9" customHeight="1">
      <c r="A10" s="115" t="s">
        <v>191</v>
      </c>
      <c r="B10" s="103"/>
      <c r="C10" s="103"/>
      <c r="D10" s="116"/>
      <c r="E10" s="81"/>
      <c r="F10" s="116"/>
      <c r="G10" s="116"/>
      <c r="H10" s="116"/>
      <c r="I10" s="116"/>
      <c r="J10" s="116"/>
      <c r="K10" s="116"/>
      <c r="L10" s="116"/>
      <c r="M10" s="81"/>
      <c r="N10" s="116"/>
      <c r="O10" s="116"/>
      <c r="P10" s="116"/>
    </row>
    <row r="11" spans="1:16" ht="20.5" customHeight="1">
      <c r="A11" s="115" t="s">
        <v>192</v>
      </c>
      <c r="B11" s="103"/>
      <c r="C11" s="103"/>
      <c r="D11" s="117">
        <v>1598408360</v>
      </c>
      <c r="E11" s="117"/>
      <c r="F11" s="117">
        <v>819968299</v>
      </c>
      <c r="G11" s="117"/>
      <c r="H11" s="117">
        <v>-120629995</v>
      </c>
      <c r="I11" s="117"/>
      <c r="J11" s="117">
        <v>-471467670</v>
      </c>
      <c r="K11" s="117"/>
      <c r="L11" s="117">
        <v>23610000</v>
      </c>
      <c r="M11" s="117"/>
      <c r="N11" s="117">
        <v>-61984330</v>
      </c>
      <c r="O11" s="117"/>
      <c r="P11" s="129">
        <f>SUM(D11:N11)</f>
        <v>1787904664</v>
      </c>
    </row>
    <row r="12" spans="1:16" ht="12.65" customHeight="1">
      <c r="A12" s="115"/>
      <c r="B12" s="118"/>
      <c r="C12" s="103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</row>
    <row r="13" spans="1:16" ht="20.5" hidden="1" customHeight="1">
      <c r="A13" s="50" t="s">
        <v>133</v>
      </c>
      <c r="B13" s="118"/>
      <c r="C13" s="103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</row>
    <row r="14" spans="1:16" ht="20.9" hidden="1" customHeight="1">
      <c r="A14" s="119" t="s">
        <v>154</v>
      </c>
      <c r="B14" s="118"/>
      <c r="C14" s="103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</row>
    <row r="15" spans="1:16" ht="20.9" hidden="1" customHeight="1">
      <c r="A15" s="120" t="s">
        <v>134</v>
      </c>
      <c r="B15" s="118">
        <v>21</v>
      </c>
      <c r="C15" s="103"/>
      <c r="D15" s="121"/>
      <c r="E15" s="81"/>
      <c r="F15" s="121"/>
      <c r="G15" s="81"/>
      <c r="H15" s="121"/>
      <c r="I15" s="81"/>
      <c r="J15" s="121"/>
      <c r="K15" s="81"/>
      <c r="L15" s="121"/>
      <c r="M15" s="81"/>
      <c r="N15" s="121"/>
      <c r="O15" s="81"/>
      <c r="P15" s="121">
        <f>SUM(D15:N15)</f>
        <v>0</v>
      </c>
    </row>
    <row r="16" spans="1:16" ht="20.9" hidden="1" customHeight="1">
      <c r="A16" s="119" t="s">
        <v>155</v>
      </c>
      <c r="B16" s="118"/>
      <c r="C16" s="103"/>
      <c r="D16" s="122">
        <f>SUM(D15)</f>
        <v>0</v>
      </c>
      <c r="E16" s="117"/>
      <c r="F16" s="122">
        <f>SUM(F15)</f>
        <v>0</v>
      </c>
      <c r="G16" s="117"/>
      <c r="H16" s="122">
        <f>SUM(H15)</f>
        <v>0</v>
      </c>
      <c r="I16" s="117"/>
      <c r="J16" s="122">
        <f>SUM(J15)</f>
        <v>0</v>
      </c>
      <c r="K16" s="117"/>
      <c r="L16" s="122">
        <f>SUM(L15)</f>
        <v>0</v>
      </c>
      <c r="M16" s="117"/>
      <c r="N16" s="122">
        <f>SUM(N15)</f>
        <v>0</v>
      </c>
      <c r="O16" s="117"/>
      <c r="P16" s="122">
        <f>SUM(P15)</f>
        <v>0</v>
      </c>
    </row>
    <row r="17" spans="1:16" ht="20.9" hidden="1" customHeight="1">
      <c r="A17" s="50" t="s">
        <v>135</v>
      </c>
      <c r="B17" s="118"/>
      <c r="C17" s="103"/>
      <c r="D17" s="122">
        <f>SUM(D16)</f>
        <v>0</v>
      </c>
      <c r="E17" s="117"/>
      <c r="F17" s="122">
        <f>SUM(F16)</f>
        <v>0</v>
      </c>
      <c r="G17" s="117"/>
      <c r="H17" s="122">
        <f>SUM(H16)</f>
        <v>0</v>
      </c>
      <c r="I17" s="117"/>
      <c r="J17" s="122">
        <f>SUM(J16)</f>
        <v>0</v>
      </c>
      <c r="K17" s="117"/>
      <c r="L17" s="122">
        <f>SUM(L16)</f>
        <v>0</v>
      </c>
      <c r="M17" s="117"/>
      <c r="N17" s="122">
        <f>SUM(N16)</f>
        <v>0</v>
      </c>
      <c r="O17" s="117"/>
      <c r="P17" s="122">
        <f>SUM(P16)</f>
        <v>0</v>
      </c>
    </row>
    <row r="18" spans="1:16" ht="12.65" hidden="1" customHeight="1">
      <c r="A18" s="115"/>
      <c r="B18" s="118"/>
      <c r="C18" s="103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</row>
    <row r="19" spans="1:16" ht="20.9" customHeight="1">
      <c r="A19" s="115" t="s">
        <v>182</v>
      </c>
      <c r="B19" s="118"/>
      <c r="C19" s="103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</row>
    <row r="20" spans="1:16" ht="20.9" customHeight="1">
      <c r="A20" s="120" t="s">
        <v>213</v>
      </c>
      <c r="B20" s="103"/>
      <c r="C20" s="103"/>
      <c r="D20" s="116">
        <v>0</v>
      </c>
      <c r="E20" s="116"/>
      <c r="F20" s="116">
        <v>0</v>
      </c>
      <c r="G20" s="116"/>
      <c r="H20" s="116">
        <v>0</v>
      </c>
      <c r="I20" s="116"/>
      <c r="J20" s="116">
        <v>0</v>
      </c>
      <c r="K20" s="116"/>
      <c r="L20" s="116">
        <v>0</v>
      </c>
      <c r="M20" s="116"/>
      <c r="N20" s="130">
        <f>PL!H35</f>
        <v>51187658</v>
      </c>
      <c r="O20" s="116"/>
      <c r="P20" s="130">
        <f>SUM(D20:N20)</f>
        <v>51187658</v>
      </c>
    </row>
    <row r="21" spans="1:16" ht="20.9" hidden="1" customHeight="1">
      <c r="A21" s="120" t="s">
        <v>165</v>
      </c>
      <c r="B21" s="103"/>
      <c r="C21" s="103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>
        <f>SUM(D21:N21)</f>
        <v>0</v>
      </c>
    </row>
    <row r="22" spans="1:16" s="123" customFormat="1" ht="20.9" customHeight="1">
      <c r="A22" s="115" t="s">
        <v>274</v>
      </c>
      <c r="B22" s="100"/>
      <c r="C22" s="100"/>
      <c r="D22" s="131">
        <f>SUM(D20:D20)</f>
        <v>0</v>
      </c>
      <c r="E22" s="117"/>
      <c r="F22" s="131">
        <f>SUM(F20:F20)</f>
        <v>0</v>
      </c>
      <c r="G22" s="117"/>
      <c r="H22" s="131">
        <f>SUM(H20:H20)</f>
        <v>0</v>
      </c>
      <c r="I22" s="117"/>
      <c r="J22" s="131">
        <f>SUM(J20:J20)</f>
        <v>0</v>
      </c>
      <c r="K22" s="117"/>
      <c r="L22" s="131">
        <f>SUM(L20:L20)</f>
        <v>0</v>
      </c>
      <c r="M22" s="117"/>
      <c r="N22" s="131">
        <f>SUM(N20:N21)</f>
        <v>51187658</v>
      </c>
      <c r="O22" s="117"/>
      <c r="P22" s="131">
        <f>SUM(P20:P21)</f>
        <v>51187658</v>
      </c>
    </row>
    <row r="23" spans="1:16" ht="14.9" customHeight="1">
      <c r="A23" s="115"/>
      <c r="B23" s="124"/>
      <c r="C23" s="103"/>
      <c r="D23" s="116"/>
      <c r="E23" s="116"/>
      <c r="F23" s="116"/>
      <c r="G23" s="116"/>
      <c r="H23" s="116"/>
      <c r="I23" s="116"/>
      <c r="J23" s="116"/>
      <c r="K23" s="116"/>
      <c r="L23" s="116"/>
      <c r="M23" s="125"/>
      <c r="N23" s="125"/>
      <c r="O23" s="125"/>
      <c r="P23" s="125"/>
    </row>
    <row r="24" spans="1:16" s="126" customFormat="1" ht="20.9" customHeight="1">
      <c r="A24" s="120" t="s">
        <v>207</v>
      </c>
      <c r="B24" s="103"/>
    </row>
    <row r="25" spans="1:16" ht="20.9" customHeight="1">
      <c r="A25" s="120" t="s">
        <v>206</v>
      </c>
      <c r="B25" s="118">
        <v>15</v>
      </c>
      <c r="D25" s="116">
        <v>0</v>
      </c>
      <c r="E25" s="116"/>
      <c r="F25" s="116">
        <v>-7036271</v>
      </c>
      <c r="G25" s="116"/>
      <c r="H25" s="116">
        <v>0</v>
      </c>
      <c r="I25" s="116"/>
      <c r="J25" s="116">
        <v>0</v>
      </c>
      <c r="K25" s="116"/>
      <c r="L25" s="116">
        <v>-23610000</v>
      </c>
      <c r="M25" s="116"/>
      <c r="N25" s="116">
        <v>30646271</v>
      </c>
      <c r="P25" s="130">
        <f>SUM(D25:N25)</f>
        <v>0</v>
      </c>
    </row>
    <row r="26" spans="1:16" ht="20.9" customHeight="1">
      <c r="A26" s="120" t="s">
        <v>150</v>
      </c>
      <c r="B26" s="118">
        <v>16</v>
      </c>
      <c r="C26" s="103"/>
      <c r="D26" s="121">
        <v>0</v>
      </c>
      <c r="E26" s="116"/>
      <c r="F26" s="121">
        <v>0</v>
      </c>
      <c r="G26" s="116"/>
      <c r="H26" s="121">
        <v>0</v>
      </c>
      <c r="I26" s="116"/>
      <c r="J26" s="121">
        <v>0</v>
      </c>
      <c r="K26" s="116"/>
      <c r="L26" s="121">
        <f>-N26</f>
        <v>1215116</v>
      </c>
      <c r="M26" s="116"/>
      <c r="N26" s="121">
        <v>-1215116</v>
      </c>
      <c r="O26" s="116"/>
      <c r="P26" s="133">
        <f>SUM(D26:N26)</f>
        <v>0</v>
      </c>
    </row>
    <row r="27" spans="1:16" ht="20.9" customHeight="1" thickBot="1">
      <c r="A27" s="100" t="s">
        <v>193</v>
      </c>
      <c r="B27" s="103"/>
      <c r="C27" s="103"/>
      <c r="D27" s="132">
        <f>SUM(D11,D17,D22,D25:D26)</f>
        <v>1598408360</v>
      </c>
      <c r="E27" s="117"/>
      <c r="F27" s="132">
        <f>SUM(F11,F17,F22,F25:F26)</f>
        <v>812932028</v>
      </c>
      <c r="G27" s="127"/>
      <c r="H27" s="132">
        <f>SUM(H11,H17,H22,H25:H26)</f>
        <v>-120629995</v>
      </c>
      <c r="I27" s="127"/>
      <c r="J27" s="132">
        <f>SUM(J11,J17,J22,J25:J26)</f>
        <v>-471467670</v>
      </c>
      <c r="K27" s="127"/>
      <c r="L27" s="132">
        <f>SUM(L11,L17,L22,L25:L26)</f>
        <v>1215116</v>
      </c>
      <c r="M27" s="117"/>
      <c r="N27" s="132">
        <f>SUM(N11,N17,N22,N25:N26)</f>
        <v>18634483</v>
      </c>
      <c r="O27" s="127"/>
      <c r="P27" s="132">
        <f>SUM(P11,P17,P22,P25:P26)</f>
        <v>1839092322</v>
      </c>
    </row>
    <row r="28" spans="1:16" ht="20.5" customHeight="1" thickTop="1"/>
    <row r="29" spans="1:16" ht="20.9" customHeight="1">
      <c r="A29" s="115" t="s">
        <v>224</v>
      </c>
      <c r="B29" s="103"/>
      <c r="C29" s="103"/>
      <c r="D29" s="116"/>
      <c r="E29" s="81"/>
      <c r="F29" s="116"/>
      <c r="G29" s="116"/>
      <c r="H29" s="116"/>
      <c r="I29" s="116"/>
      <c r="J29" s="116"/>
      <c r="K29" s="116"/>
      <c r="L29" s="116"/>
      <c r="M29" s="81"/>
      <c r="N29" s="116"/>
      <c r="O29" s="116"/>
      <c r="P29" s="116"/>
    </row>
    <row r="30" spans="1:16" ht="20.9" customHeight="1">
      <c r="A30" s="115" t="s">
        <v>225</v>
      </c>
      <c r="B30" s="103"/>
      <c r="C30" s="103"/>
      <c r="D30" s="129">
        <f>D27</f>
        <v>1598408360</v>
      </c>
      <c r="E30" s="117"/>
      <c r="F30" s="129">
        <f>F27</f>
        <v>812932028</v>
      </c>
      <c r="G30" s="117"/>
      <c r="H30" s="129">
        <f>H27</f>
        <v>-120629995</v>
      </c>
      <c r="I30" s="117"/>
      <c r="J30" s="129">
        <f>J27</f>
        <v>-471467670</v>
      </c>
      <c r="K30" s="117"/>
      <c r="L30" s="129">
        <f>L27</f>
        <v>1215116</v>
      </c>
      <c r="M30" s="117"/>
      <c r="N30" s="129">
        <f>N27</f>
        <v>18634483</v>
      </c>
      <c r="O30" s="117"/>
      <c r="P30" s="129">
        <f>SUM(D30:N30)</f>
        <v>1839092322</v>
      </c>
    </row>
    <row r="31" spans="1:16" ht="12.65" customHeight="1" outlineLevel="1">
      <c r="A31" s="115"/>
      <c r="B31" s="118"/>
      <c r="C31" s="103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</row>
    <row r="32" spans="1:16" ht="22" outlineLevel="2">
      <c r="A32" s="50" t="s">
        <v>133</v>
      </c>
      <c r="B32" s="118"/>
      <c r="C32" s="103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</row>
    <row r="33" spans="1:16" ht="22" outlineLevel="2">
      <c r="A33" s="119" t="s">
        <v>267</v>
      </c>
      <c r="B33" s="118"/>
      <c r="C33" s="103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</row>
    <row r="34" spans="1:16" ht="21.5" outlineLevel="2">
      <c r="A34" s="120" t="s">
        <v>269</v>
      </c>
      <c r="B34" s="118">
        <v>21</v>
      </c>
      <c r="C34" s="103"/>
      <c r="D34" s="121">
        <v>0</v>
      </c>
      <c r="E34" s="81"/>
      <c r="F34" s="121">
        <v>0</v>
      </c>
      <c r="G34" s="81"/>
      <c r="H34" s="121">
        <v>0</v>
      </c>
      <c r="I34" s="81"/>
      <c r="J34" s="121">
        <v>0</v>
      </c>
      <c r="K34" s="81"/>
      <c r="L34" s="121">
        <v>0</v>
      </c>
      <c r="M34" s="81"/>
      <c r="N34" s="121">
        <v>-39960210</v>
      </c>
      <c r="O34" s="81"/>
      <c r="P34" s="121">
        <f>SUM(D34:N34)</f>
        <v>-39960210</v>
      </c>
    </row>
    <row r="35" spans="1:16" ht="22" outlineLevel="2">
      <c r="A35" s="119" t="s">
        <v>268</v>
      </c>
      <c r="B35" s="118"/>
      <c r="C35" s="103"/>
      <c r="D35" s="122">
        <f>SUM(D34)</f>
        <v>0</v>
      </c>
      <c r="E35" s="117"/>
      <c r="F35" s="122">
        <f>SUM(F34)</f>
        <v>0</v>
      </c>
      <c r="G35" s="117"/>
      <c r="H35" s="122">
        <f>SUM(H34)</f>
        <v>0</v>
      </c>
      <c r="I35" s="117"/>
      <c r="J35" s="122">
        <f>SUM(J34)</f>
        <v>0</v>
      </c>
      <c r="K35" s="117"/>
      <c r="L35" s="122">
        <f>SUM(L34)</f>
        <v>0</v>
      </c>
      <c r="M35" s="117"/>
      <c r="N35" s="122">
        <f>SUM(N34)</f>
        <v>-39960210</v>
      </c>
      <c r="O35" s="117"/>
      <c r="P35" s="122">
        <f>SUM(P34)</f>
        <v>-39960210</v>
      </c>
    </row>
    <row r="36" spans="1:16" ht="22" hidden="1" outlineLevel="2">
      <c r="A36" s="50" t="s">
        <v>135</v>
      </c>
      <c r="B36" s="118"/>
      <c r="C36" s="103"/>
      <c r="D36" s="122">
        <f>SUM(D35)</f>
        <v>0</v>
      </c>
      <c r="E36" s="117"/>
      <c r="F36" s="122">
        <f>SUM(F35)</f>
        <v>0</v>
      </c>
      <c r="G36" s="117"/>
      <c r="H36" s="122">
        <f>SUM(H35)</f>
        <v>0</v>
      </c>
      <c r="I36" s="117"/>
      <c r="J36" s="122">
        <f>SUM(J35)</f>
        <v>0</v>
      </c>
      <c r="K36" s="117"/>
      <c r="L36" s="122">
        <f>SUM(L35)</f>
        <v>0</v>
      </c>
      <c r="M36" s="117"/>
      <c r="N36" s="122">
        <f>SUM(N35)</f>
        <v>-39960210</v>
      </c>
      <c r="O36" s="117"/>
      <c r="P36" s="122">
        <f>SUM(P35)</f>
        <v>-39960210</v>
      </c>
    </row>
    <row r="37" spans="1:16" ht="12.65" customHeight="1">
      <c r="A37" s="115"/>
      <c r="B37" s="118"/>
      <c r="C37" s="103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</row>
    <row r="38" spans="1:16" ht="20.9" customHeight="1">
      <c r="A38" s="115" t="s">
        <v>182</v>
      </c>
      <c r="B38" s="118"/>
      <c r="C38" s="103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</row>
    <row r="39" spans="1:16" ht="20.9" customHeight="1">
      <c r="A39" s="120" t="s">
        <v>213</v>
      </c>
      <c r="B39" s="103"/>
      <c r="C39" s="103"/>
      <c r="D39" s="116">
        <v>0</v>
      </c>
      <c r="E39" s="116"/>
      <c r="F39" s="116">
        <v>0</v>
      </c>
      <c r="G39" s="116"/>
      <c r="H39" s="116">
        <v>0</v>
      </c>
      <c r="I39" s="116"/>
      <c r="J39" s="116">
        <v>0</v>
      </c>
      <c r="K39" s="116"/>
      <c r="L39" s="116">
        <v>0</v>
      </c>
      <c r="M39" s="116"/>
      <c r="N39" s="130">
        <f>PL!F35</f>
        <v>100784376</v>
      </c>
      <c r="O39" s="116"/>
      <c r="P39" s="130">
        <f>SUM(D39:N39)</f>
        <v>100784376</v>
      </c>
    </row>
    <row r="40" spans="1:16" ht="20.9" customHeight="1">
      <c r="A40" s="120" t="s">
        <v>165</v>
      </c>
      <c r="B40" s="103"/>
      <c r="C40" s="103"/>
      <c r="D40" s="116">
        <v>0</v>
      </c>
      <c r="E40" s="116"/>
      <c r="F40" s="116">
        <v>0</v>
      </c>
      <c r="G40" s="116"/>
      <c r="H40" s="116">
        <v>0</v>
      </c>
      <c r="I40" s="116"/>
      <c r="J40" s="116">
        <v>0</v>
      </c>
      <c r="K40" s="116"/>
      <c r="L40" s="116">
        <v>0</v>
      </c>
      <c r="M40" s="116"/>
      <c r="N40" s="116">
        <v>-5648563</v>
      </c>
      <c r="O40" s="116"/>
      <c r="P40" s="116">
        <f>SUM(D40:N40)</f>
        <v>-5648563</v>
      </c>
    </row>
    <row r="41" spans="1:16" s="123" customFormat="1" ht="20.5" customHeight="1">
      <c r="A41" s="115" t="s">
        <v>274</v>
      </c>
      <c r="B41" s="100"/>
      <c r="C41" s="100"/>
      <c r="D41" s="131">
        <f>SUM(D39:D39)</f>
        <v>0</v>
      </c>
      <c r="E41" s="117"/>
      <c r="F41" s="131">
        <f>SUM(F39:F39)</f>
        <v>0</v>
      </c>
      <c r="G41" s="117"/>
      <c r="H41" s="131">
        <f>SUM(H39:H39)</f>
        <v>0</v>
      </c>
      <c r="I41" s="117"/>
      <c r="J41" s="131">
        <f>SUM(J39:J39)</f>
        <v>0</v>
      </c>
      <c r="K41" s="117"/>
      <c r="L41" s="131">
        <f>SUM(L39:L39)</f>
        <v>0</v>
      </c>
      <c r="M41" s="117"/>
      <c r="N41" s="131">
        <f>SUM(N39:N40)</f>
        <v>95135813</v>
      </c>
      <c r="O41" s="129"/>
      <c r="P41" s="131">
        <f>SUM(P39:P40)</f>
        <v>95135813</v>
      </c>
    </row>
    <row r="42" spans="1:16" ht="14.9" customHeight="1">
      <c r="A42" s="115"/>
      <c r="B42" s="124"/>
      <c r="C42" s="103"/>
      <c r="D42" s="116"/>
      <c r="E42" s="116"/>
      <c r="F42" s="116"/>
      <c r="G42" s="116"/>
      <c r="H42" s="116"/>
      <c r="I42" s="116"/>
      <c r="J42" s="116"/>
      <c r="K42" s="116"/>
      <c r="L42" s="116"/>
      <c r="M42" s="125"/>
      <c r="N42" s="125"/>
      <c r="O42" s="125"/>
      <c r="P42" s="125"/>
    </row>
    <row r="43" spans="1:16" ht="20.9" hidden="1" customHeight="1">
      <c r="A43" s="120" t="s">
        <v>207</v>
      </c>
      <c r="B43" s="103"/>
      <c r="C43" s="103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</row>
    <row r="44" spans="1:16" ht="20.9" hidden="1" customHeight="1">
      <c r="A44" s="120" t="s">
        <v>206</v>
      </c>
      <c r="B44" s="118">
        <v>15</v>
      </c>
      <c r="C44" s="103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30">
        <f>SUM(D44:N44)</f>
        <v>0</v>
      </c>
    </row>
    <row r="45" spans="1:16" ht="20.9" customHeight="1">
      <c r="A45" s="120" t="s">
        <v>150</v>
      </c>
      <c r="B45" s="118">
        <v>16</v>
      </c>
      <c r="C45" s="103"/>
      <c r="D45" s="121">
        <v>0</v>
      </c>
      <c r="E45" s="116"/>
      <c r="F45" s="121">
        <v>0</v>
      </c>
      <c r="G45" s="116">
        <v>0</v>
      </c>
      <c r="H45" s="121">
        <v>0</v>
      </c>
      <c r="I45" s="116"/>
      <c r="J45" s="121">
        <v>0</v>
      </c>
      <c r="K45" s="116"/>
      <c r="L45" s="121">
        <f>-N45</f>
        <v>6532447</v>
      </c>
      <c r="M45" s="116"/>
      <c r="N45" s="121">
        <v>-6532447</v>
      </c>
      <c r="O45" s="116"/>
      <c r="P45" s="133">
        <f>SUM(D45:N45)</f>
        <v>0</v>
      </c>
    </row>
    <row r="46" spans="1:16" ht="20.9" customHeight="1" thickBot="1">
      <c r="A46" s="100" t="s">
        <v>226</v>
      </c>
      <c r="B46" s="103"/>
      <c r="C46" s="103"/>
      <c r="D46" s="132">
        <f>SUM(D30,D41,D45,D36,D44)</f>
        <v>1598408360</v>
      </c>
      <c r="E46" s="117"/>
      <c r="F46" s="132">
        <f>SUM(F30,F41,F45,F36,F44)</f>
        <v>812932028</v>
      </c>
      <c r="G46" s="127"/>
      <c r="H46" s="132">
        <f>SUM(H30,H41,H45,H36,H44)</f>
        <v>-120629995</v>
      </c>
      <c r="I46" s="127"/>
      <c r="J46" s="132">
        <f>SUM(J30,J41,J45,J36,J44)</f>
        <v>-471467670</v>
      </c>
      <c r="K46" s="127"/>
      <c r="L46" s="132">
        <f>SUM(L30,L41,L45,L36,L44)</f>
        <v>7747563</v>
      </c>
      <c r="M46" s="117"/>
      <c r="N46" s="132">
        <f>SUM(N30,N41,N45,N36,N44)</f>
        <v>67277639</v>
      </c>
      <c r="O46" s="127"/>
      <c r="P46" s="132">
        <f>SUM(P30,P41,P45,P36,P44)</f>
        <v>1894267925</v>
      </c>
    </row>
    <row r="47" spans="1:16" ht="20.9" customHeight="1" thickTop="1"/>
    <row r="49" spans="16:16" s="126" customFormat="1" ht="20.9" customHeight="1"/>
    <row r="50" spans="16:16" ht="20.9" customHeight="1">
      <c r="P50" s="128"/>
    </row>
  </sheetData>
  <sheetProtection formatCells="0" formatColumns="0" formatRows="0" insertColumns="0" insertRows="0" insertHyperlinks="0" deleteColumns="0" deleteRows="0" sort="0" autoFilter="0" pivotTables="0"/>
  <mergeCells count="3">
    <mergeCell ref="D4:P4"/>
    <mergeCell ref="D9:P9"/>
    <mergeCell ref="L5:N5"/>
  </mergeCells>
  <pageMargins left="0.78740157480314998" right="0.78740157480314998" top="0.47244094488188998" bottom="0.511811023622047" header="0.511811023622047" footer="0.511811023622047"/>
  <pageSetup paperSize="9" scale="70" firstPageNumber="10" orientation="landscape" useFirstPageNumber="1" r:id="rId1"/>
  <headerFooter>
    <oddFooter>&amp;L&amp;"Angsana New,Regular" หมายเหตุประกอบงบการเงินเป็นส่วนหนึ่งของงบการเงินนี้
&amp;C&amp;"Angsana New,Regular"&amp;P</oddFooter>
  </headerFooter>
  <rowBreaks count="1" manualBreakCount="1">
    <brk id="48" max="15" man="1"/>
  </rowBreaks>
  <customProperties>
    <customPr name="OrphanNamesChecke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002060"/>
  </sheetPr>
  <dimension ref="A1:N50"/>
  <sheetViews>
    <sheetView zoomScale="55" zoomScaleNormal="55" workbookViewId="0">
      <selection activeCell="J19" sqref="J19"/>
    </sheetView>
  </sheetViews>
  <sheetFormatPr defaultColWidth="9.453125" defaultRowHeight="24" customHeight="1" outlineLevelRow="1"/>
  <cols>
    <col min="1" max="1" width="55.7265625" style="101" customWidth="1"/>
    <col min="2" max="2" width="10.7265625" style="101" customWidth="1"/>
    <col min="3" max="3" width="1.81640625" style="101" customWidth="1"/>
    <col min="4" max="4" width="22.7265625" style="101" customWidth="1"/>
    <col min="5" max="5" width="1.81640625" style="101" customWidth="1"/>
    <col min="6" max="6" width="22.7265625" style="113" customWidth="1"/>
    <col min="7" max="7" width="1.81640625" style="113" customWidth="1"/>
    <col min="8" max="8" width="22.7265625" style="113" customWidth="1"/>
    <col min="9" max="9" width="1.81640625" style="101" customWidth="1"/>
    <col min="10" max="10" width="22.7265625" style="113" customWidth="1"/>
    <col min="11" max="11" width="1.81640625" style="113" customWidth="1"/>
    <col min="12" max="12" width="22.7265625" style="101" customWidth="1"/>
    <col min="13" max="13" width="11.54296875" style="101" bestFit="1" customWidth="1"/>
    <col min="14" max="16384" width="9.453125" style="101"/>
  </cols>
  <sheetData>
    <row r="1" spans="1:12" ht="24.65" customHeight="1">
      <c r="A1" s="99" t="s">
        <v>50</v>
      </c>
      <c r="B1" s="99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2" ht="24.65" customHeight="1">
      <c r="A2" s="100" t="s">
        <v>194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s="105" customFormat="1" ht="24.65" customHeight="1">
      <c r="A3" s="102"/>
      <c r="B3" s="102"/>
      <c r="C3" s="103"/>
      <c r="D3" s="226" t="s">
        <v>26</v>
      </c>
      <c r="E3" s="226"/>
      <c r="F3" s="226"/>
      <c r="G3" s="226"/>
      <c r="H3" s="226"/>
      <c r="I3" s="226"/>
      <c r="J3" s="226"/>
      <c r="K3" s="226"/>
      <c r="L3" s="226"/>
    </row>
    <row r="4" spans="1:12" ht="24" customHeight="1">
      <c r="A4" s="109"/>
      <c r="B4" s="109"/>
      <c r="C4" s="109"/>
      <c r="D4" s="134"/>
      <c r="E4" s="114"/>
      <c r="F4" s="111"/>
      <c r="G4" s="111"/>
      <c r="H4" s="230" t="s">
        <v>265</v>
      </c>
      <c r="I4" s="230"/>
      <c r="J4" s="230"/>
      <c r="K4" s="111"/>
      <c r="L4" s="109"/>
    </row>
    <row r="5" spans="1:12" ht="24" customHeight="1">
      <c r="A5" s="109"/>
      <c r="B5" s="109"/>
      <c r="C5" s="109"/>
      <c r="D5" s="134"/>
      <c r="E5" s="114"/>
      <c r="F5" s="111"/>
      <c r="G5" s="111"/>
      <c r="H5" s="153"/>
      <c r="I5" s="153"/>
      <c r="J5" s="112" t="s">
        <v>83</v>
      </c>
      <c r="K5" s="111"/>
      <c r="L5" s="109"/>
    </row>
    <row r="6" spans="1:12" ht="24" customHeight="1">
      <c r="A6" s="109"/>
      <c r="B6" s="109"/>
      <c r="C6" s="109"/>
      <c r="D6" s="134" t="s">
        <v>175</v>
      </c>
      <c r="E6" s="114"/>
      <c r="F6" s="111" t="s">
        <v>41</v>
      </c>
      <c r="G6" s="111"/>
      <c r="H6" s="112" t="s">
        <v>81</v>
      </c>
      <c r="I6" s="110"/>
      <c r="J6" s="112" t="s">
        <v>84</v>
      </c>
      <c r="K6" s="111"/>
      <c r="L6" s="109" t="s">
        <v>46</v>
      </c>
    </row>
    <row r="7" spans="1:12" s="113" customFormat="1" ht="24" customHeight="1">
      <c r="A7" s="107"/>
      <c r="B7" s="51" t="s">
        <v>0</v>
      </c>
      <c r="C7" s="107"/>
      <c r="D7" s="111" t="s">
        <v>176</v>
      </c>
      <c r="E7" s="108"/>
      <c r="F7" s="108" t="s">
        <v>205</v>
      </c>
      <c r="G7" s="108"/>
      <c r="H7" s="112" t="s">
        <v>82</v>
      </c>
      <c r="I7" s="108"/>
      <c r="J7" s="112" t="s">
        <v>266</v>
      </c>
      <c r="K7" s="108"/>
      <c r="L7" s="107" t="s">
        <v>34</v>
      </c>
    </row>
    <row r="8" spans="1:12" s="113" customFormat="1" ht="24" customHeight="1">
      <c r="A8" s="107"/>
      <c r="B8" s="107"/>
      <c r="C8" s="107"/>
      <c r="D8" s="229" t="s">
        <v>149</v>
      </c>
      <c r="E8" s="229"/>
      <c r="F8" s="229"/>
      <c r="G8" s="229"/>
      <c r="H8" s="229"/>
      <c r="I8" s="229"/>
      <c r="J8" s="229"/>
      <c r="K8" s="229"/>
      <c r="L8" s="229"/>
    </row>
    <row r="9" spans="1:12" ht="24" customHeight="1">
      <c r="A9" s="115" t="s">
        <v>191</v>
      </c>
      <c r="B9" s="100"/>
      <c r="C9" s="135"/>
      <c r="D9" s="116"/>
      <c r="E9" s="81"/>
      <c r="F9" s="116"/>
      <c r="G9" s="116"/>
      <c r="H9" s="116"/>
      <c r="I9" s="81"/>
      <c r="J9" s="116"/>
      <c r="K9" s="116"/>
      <c r="L9" s="116"/>
    </row>
    <row r="10" spans="1:12" ht="24" customHeight="1">
      <c r="A10" s="100" t="s">
        <v>192</v>
      </c>
      <c r="B10" s="115"/>
      <c r="C10" s="103"/>
      <c r="D10" s="117">
        <v>1598408360</v>
      </c>
      <c r="E10" s="117"/>
      <c r="F10" s="117">
        <v>819968299</v>
      </c>
      <c r="G10" s="117"/>
      <c r="H10" s="117">
        <v>23610000</v>
      </c>
      <c r="I10" s="117"/>
      <c r="J10" s="117">
        <v>-3812793</v>
      </c>
      <c r="K10" s="117"/>
      <c r="L10" s="129">
        <f>SUM(D10:J10)</f>
        <v>2438173866</v>
      </c>
    </row>
    <row r="11" spans="1:12" ht="12" customHeight="1">
      <c r="A11" s="100"/>
      <c r="B11" s="124"/>
      <c r="C11" s="103"/>
      <c r="D11" s="117"/>
      <c r="E11" s="117"/>
      <c r="F11" s="117"/>
      <c r="G11" s="117"/>
      <c r="H11" s="117"/>
      <c r="I11" s="117"/>
      <c r="J11" s="117"/>
      <c r="K11" s="117"/>
      <c r="L11" s="117"/>
    </row>
    <row r="12" spans="1:12" ht="22" hidden="1" customHeight="1">
      <c r="A12" s="50" t="s">
        <v>133</v>
      </c>
      <c r="B12" s="124"/>
      <c r="C12" s="103"/>
      <c r="D12" s="81"/>
      <c r="E12" s="81"/>
      <c r="F12" s="81"/>
      <c r="G12" s="81"/>
      <c r="H12" s="81"/>
      <c r="I12" s="81"/>
      <c r="J12" s="81"/>
      <c r="K12" s="81"/>
      <c r="L12" s="81"/>
    </row>
    <row r="13" spans="1:12" ht="22" hidden="1" customHeight="1">
      <c r="A13" s="119" t="s">
        <v>154</v>
      </c>
      <c r="B13" s="124"/>
      <c r="C13" s="103"/>
      <c r="D13" s="81"/>
      <c r="E13" s="81"/>
      <c r="F13" s="81"/>
      <c r="G13" s="81"/>
      <c r="H13" s="81"/>
      <c r="I13" s="81"/>
      <c r="J13" s="81"/>
      <c r="K13" s="81"/>
      <c r="L13" s="81"/>
    </row>
    <row r="14" spans="1:12" ht="21.65" hidden="1" customHeight="1">
      <c r="A14" s="120" t="s">
        <v>134</v>
      </c>
      <c r="B14" s="124">
        <v>21</v>
      </c>
      <c r="C14" s="103"/>
      <c r="D14" s="121"/>
      <c r="E14" s="81"/>
      <c r="F14" s="121"/>
      <c r="G14" s="81"/>
      <c r="H14" s="121"/>
      <c r="I14" s="81"/>
      <c r="J14" s="121"/>
      <c r="K14" s="81"/>
      <c r="L14" s="121">
        <f>SUM(D14:J14)</f>
        <v>0</v>
      </c>
    </row>
    <row r="15" spans="1:12" ht="22" hidden="1" customHeight="1">
      <c r="A15" s="119" t="s">
        <v>155</v>
      </c>
      <c r="B15" s="124"/>
      <c r="C15" s="103"/>
      <c r="D15" s="122">
        <f>SUM(D14)</f>
        <v>0</v>
      </c>
      <c r="E15" s="81"/>
      <c r="F15" s="122">
        <f>SUM(F14)</f>
        <v>0</v>
      </c>
      <c r="G15" s="81"/>
      <c r="H15" s="122">
        <f>SUM(H14)</f>
        <v>0</v>
      </c>
      <c r="I15" s="81"/>
      <c r="J15" s="122">
        <f>SUM(J14)</f>
        <v>0</v>
      </c>
      <c r="K15" s="81"/>
      <c r="L15" s="122">
        <f t="shared" ref="L15:L16" si="0">SUM(D15:J15)</f>
        <v>0</v>
      </c>
    </row>
    <row r="16" spans="1:12" ht="22" hidden="1" customHeight="1">
      <c r="A16" s="50" t="s">
        <v>135</v>
      </c>
      <c r="B16" s="124"/>
      <c r="C16" s="103"/>
      <c r="D16" s="122">
        <f>SUM(D15)</f>
        <v>0</v>
      </c>
      <c r="E16" s="81"/>
      <c r="F16" s="122">
        <f>SUM(F15)</f>
        <v>0</v>
      </c>
      <c r="G16" s="81"/>
      <c r="H16" s="122">
        <f>SUM(H15)</f>
        <v>0</v>
      </c>
      <c r="I16" s="81"/>
      <c r="J16" s="122">
        <f>SUM(J15)</f>
        <v>0</v>
      </c>
      <c r="K16" s="81"/>
      <c r="L16" s="122">
        <f t="shared" si="0"/>
        <v>0</v>
      </c>
    </row>
    <row r="17" spans="1:14" ht="22" hidden="1" customHeight="1">
      <c r="A17" s="100"/>
      <c r="B17" s="124"/>
      <c r="C17" s="103"/>
      <c r="D17" s="81"/>
      <c r="E17" s="81"/>
      <c r="F17" s="81"/>
      <c r="G17" s="81"/>
      <c r="H17" s="81"/>
      <c r="I17" s="81"/>
      <c r="J17" s="81"/>
      <c r="K17" s="81"/>
      <c r="L17" s="81"/>
    </row>
    <row r="18" spans="1:14" ht="24" customHeight="1">
      <c r="A18" s="115" t="s">
        <v>182</v>
      </c>
      <c r="B18" s="124"/>
      <c r="C18" s="103"/>
      <c r="D18" s="116"/>
      <c r="E18" s="116"/>
      <c r="F18" s="116"/>
      <c r="G18" s="116"/>
      <c r="H18" s="116"/>
      <c r="I18" s="116"/>
      <c r="J18" s="116"/>
      <c r="K18" s="116"/>
      <c r="L18" s="116"/>
    </row>
    <row r="19" spans="1:14" ht="24" customHeight="1">
      <c r="A19" s="120" t="s">
        <v>213</v>
      </c>
      <c r="B19" s="120"/>
      <c r="C19" s="103"/>
      <c r="D19" s="116">
        <v>0</v>
      </c>
      <c r="E19" s="116"/>
      <c r="F19" s="116">
        <v>0</v>
      </c>
      <c r="G19" s="116"/>
      <c r="H19" s="116">
        <v>0</v>
      </c>
      <c r="I19" s="116"/>
      <c r="J19" s="130">
        <f>PL!L35</f>
        <v>24302318</v>
      </c>
      <c r="K19" s="116"/>
      <c r="L19" s="130">
        <f>SUM(D19:J19)</f>
        <v>24302318</v>
      </c>
    </row>
    <row r="20" spans="1:14" ht="24" hidden="1" customHeight="1">
      <c r="A20" s="120" t="s">
        <v>165</v>
      </c>
      <c r="B20" s="120"/>
      <c r="C20" s="103"/>
      <c r="D20" s="116"/>
      <c r="E20" s="116"/>
      <c r="F20" s="116"/>
      <c r="G20" s="116"/>
      <c r="H20" s="116"/>
      <c r="I20" s="116"/>
      <c r="J20" s="116"/>
      <c r="K20" s="116"/>
      <c r="L20" s="116">
        <f>SUM(D20:J20)</f>
        <v>0</v>
      </c>
    </row>
    <row r="21" spans="1:14" s="123" customFormat="1" ht="24" customHeight="1">
      <c r="A21" s="115" t="s">
        <v>274</v>
      </c>
      <c r="B21" s="115"/>
      <c r="C21" s="100"/>
      <c r="D21" s="131">
        <f>SUM(D19:D19)</f>
        <v>0</v>
      </c>
      <c r="E21" s="117"/>
      <c r="F21" s="131">
        <f>SUM(F19:F19)</f>
        <v>0</v>
      </c>
      <c r="G21" s="117"/>
      <c r="H21" s="131">
        <f>SUM(H19:H19)</f>
        <v>0</v>
      </c>
      <c r="I21" s="117"/>
      <c r="J21" s="131">
        <f>SUM(J19:J20)</f>
        <v>24302318</v>
      </c>
      <c r="K21" s="117"/>
      <c r="L21" s="131">
        <f>SUM(L19:L20)</f>
        <v>24302318</v>
      </c>
    </row>
    <row r="22" spans="1:14" ht="12.65" customHeight="1">
      <c r="A22" s="115"/>
      <c r="B22" s="124"/>
      <c r="C22" s="103"/>
      <c r="D22" s="116"/>
      <c r="E22" s="116"/>
      <c r="F22" s="116"/>
      <c r="G22" s="116"/>
      <c r="H22" s="116"/>
      <c r="I22" s="116"/>
      <c r="J22" s="116"/>
      <c r="K22" s="116"/>
      <c r="L22" s="116"/>
    </row>
    <row r="23" spans="1:14" ht="24" customHeight="1">
      <c r="A23" s="120" t="s">
        <v>207</v>
      </c>
      <c r="B23" s="124"/>
      <c r="D23" s="136"/>
      <c r="E23" s="128"/>
      <c r="F23" s="136"/>
      <c r="G23" s="136"/>
      <c r="H23" s="136"/>
      <c r="I23" s="128"/>
      <c r="J23" s="136"/>
      <c r="K23" s="136"/>
      <c r="L23" s="136"/>
    </row>
    <row r="24" spans="1:14" ht="24" customHeight="1">
      <c r="A24" s="120" t="s">
        <v>206</v>
      </c>
      <c r="B24" s="118">
        <v>15</v>
      </c>
      <c r="D24" s="116">
        <v>0</v>
      </c>
      <c r="E24" s="116"/>
      <c r="F24" s="116">
        <v>-7036271</v>
      </c>
      <c r="G24" s="116"/>
      <c r="H24" s="116">
        <v>-23610000</v>
      </c>
      <c r="I24" s="116"/>
      <c r="J24" s="116">
        <v>30646271</v>
      </c>
      <c r="L24" s="130">
        <f>SUM(D24:J24)</f>
        <v>0</v>
      </c>
    </row>
    <row r="25" spans="1:14" ht="24" customHeight="1">
      <c r="A25" s="120" t="s">
        <v>150</v>
      </c>
      <c r="B25" s="118">
        <v>16</v>
      </c>
      <c r="C25" s="103"/>
      <c r="D25" s="121">
        <v>0</v>
      </c>
      <c r="E25" s="116"/>
      <c r="F25" s="121">
        <v>0</v>
      </c>
      <c r="G25" s="116"/>
      <c r="H25" s="121">
        <f>-J25</f>
        <v>1215116</v>
      </c>
      <c r="I25" s="116"/>
      <c r="J25" s="121">
        <v>-1215116</v>
      </c>
      <c r="K25" s="116"/>
      <c r="L25" s="133">
        <f>SUM(D25:J25)</f>
        <v>0</v>
      </c>
    </row>
    <row r="26" spans="1:14" ht="24" customHeight="1" thickBot="1">
      <c r="A26" s="100" t="s">
        <v>193</v>
      </c>
      <c r="B26" s="100"/>
      <c r="C26" s="103"/>
      <c r="D26" s="132">
        <f>SUM(D10,D16,D21,D24:D25)</f>
        <v>1598408360</v>
      </c>
      <c r="E26" s="117"/>
      <c r="F26" s="132">
        <f>SUM(F10,F16,F21,F24:F25)</f>
        <v>812932028</v>
      </c>
      <c r="G26" s="127"/>
      <c r="H26" s="132">
        <f>SUM(H10,H16,H21,H24:H25)</f>
        <v>1215116</v>
      </c>
      <c r="I26" s="117"/>
      <c r="J26" s="132">
        <f>SUM(J10,J16,J21,J24:J25)</f>
        <v>49920680</v>
      </c>
      <c r="K26" s="127"/>
      <c r="L26" s="132">
        <f>SUM(L10,L16,L21,L24:L25)</f>
        <v>2462476184</v>
      </c>
      <c r="N26" s="126"/>
    </row>
    <row r="27" spans="1:14" s="105" customFormat="1" ht="12" customHeight="1" thickTop="1">
      <c r="A27" s="102"/>
      <c r="B27" s="102"/>
      <c r="C27" s="103"/>
      <c r="D27" s="103"/>
      <c r="E27" s="103"/>
      <c r="F27" s="103"/>
      <c r="G27" s="103"/>
      <c r="H27" s="103"/>
      <c r="I27" s="103"/>
      <c r="J27" s="103"/>
      <c r="K27" s="103"/>
      <c r="L27" s="104"/>
    </row>
    <row r="28" spans="1:14" ht="24" customHeight="1">
      <c r="A28" s="115" t="s">
        <v>224</v>
      </c>
      <c r="B28" s="100"/>
      <c r="C28" s="135"/>
      <c r="D28" s="116"/>
      <c r="E28" s="81"/>
      <c r="F28" s="116"/>
      <c r="G28" s="116"/>
      <c r="H28" s="116"/>
      <c r="I28" s="81"/>
      <c r="J28" s="116"/>
      <c r="K28" s="116"/>
      <c r="L28" s="116"/>
    </row>
    <row r="29" spans="1:14" ht="24" customHeight="1">
      <c r="A29" s="100" t="s">
        <v>225</v>
      </c>
      <c r="B29" s="115"/>
      <c r="C29" s="103"/>
      <c r="D29" s="129">
        <f>D26</f>
        <v>1598408360</v>
      </c>
      <c r="E29" s="117"/>
      <c r="F29" s="129">
        <f>F26</f>
        <v>812932028</v>
      </c>
      <c r="G29" s="117"/>
      <c r="H29" s="129">
        <f>H26</f>
        <v>1215116</v>
      </c>
      <c r="I29" s="117"/>
      <c r="J29" s="129">
        <f>J26</f>
        <v>49920680</v>
      </c>
      <c r="K29" s="117"/>
      <c r="L29" s="129">
        <f>L26</f>
        <v>2462476184</v>
      </c>
    </row>
    <row r="30" spans="1:14" ht="12.65" customHeight="1" outlineLevel="1">
      <c r="A30" s="100"/>
      <c r="B30" s="124"/>
      <c r="C30" s="103"/>
      <c r="D30" s="81"/>
      <c r="E30" s="81"/>
      <c r="F30" s="81"/>
      <c r="G30" s="81"/>
      <c r="H30" s="81"/>
      <c r="I30" s="81"/>
      <c r="J30" s="81"/>
      <c r="K30" s="81"/>
      <c r="L30" s="81"/>
    </row>
    <row r="31" spans="1:14" ht="22" outlineLevel="1">
      <c r="A31" s="50" t="s">
        <v>133</v>
      </c>
      <c r="B31" s="124"/>
      <c r="C31" s="103"/>
      <c r="D31" s="81"/>
      <c r="E31" s="81"/>
      <c r="F31" s="81"/>
      <c r="G31" s="81"/>
      <c r="H31" s="81"/>
      <c r="I31" s="81"/>
      <c r="J31" s="81"/>
      <c r="K31" s="81"/>
      <c r="L31" s="81"/>
    </row>
    <row r="32" spans="1:14" ht="22" outlineLevel="1">
      <c r="A32" s="119" t="s">
        <v>154</v>
      </c>
      <c r="B32" s="124"/>
      <c r="C32" s="103"/>
      <c r="D32" s="81"/>
      <c r="E32" s="81"/>
      <c r="F32" s="81"/>
      <c r="G32" s="81"/>
      <c r="H32" s="81"/>
      <c r="I32" s="81"/>
      <c r="J32" s="81"/>
      <c r="K32" s="81"/>
      <c r="L32" s="81"/>
    </row>
    <row r="33" spans="1:12" ht="21.5" outlineLevel="1">
      <c r="A33" s="120" t="s">
        <v>269</v>
      </c>
      <c r="B33" s="124">
        <v>21</v>
      </c>
      <c r="C33" s="103"/>
      <c r="D33" s="121">
        <v>0</v>
      </c>
      <c r="E33" s="81"/>
      <c r="F33" s="121">
        <v>0</v>
      </c>
      <c r="G33" s="81"/>
      <c r="H33" s="121">
        <v>0</v>
      </c>
      <c r="I33" s="81"/>
      <c r="J33" s="121">
        <v>-39960210</v>
      </c>
      <c r="K33" s="81"/>
      <c r="L33" s="121">
        <f>SUM(D33:J33)</f>
        <v>-39960210</v>
      </c>
    </row>
    <row r="34" spans="1:12" ht="22" outlineLevel="1">
      <c r="A34" s="119" t="s">
        <v>155</v>
      </c>
      <c r="B34" s="124"/>
      <c r="C34" s="103"/>
      <c r="D34" s="122">
        <f>SUM(D33)</f>
        <v>0</v>
      </c>
      <c r="E34" s="81"/>
      <c r="F34" s="122">
        <f>SUM(F33)</f>
        <v>0</v>
      </c>
      <c r="G34" s="81"/>
      <c r="H34" s="122">
        <f>SUM(H33)</f>
        <v>0</v>
      </c>
      <c r="I34" s="81"/>
      <c r="J34" s="122">
        <f>SUM(J33)</f>
        <v>-39960210</v>
      </c>
      <c r="K34" s="81"/>
      <c r="L34" s="122">
        <f t="shared" ref="L34:L35" si="1">SUM(D34:J34)</f>
        <v>-39960210</v>
      </c>
    </row>
    <row r="35" spans="1:12" ht="22" hidden="1" outlineLevel="1">
      <c r="A35" s="50" t="s">
        <v>135</v>
      </c>
      <c r="B35" s="124"/>
      <c r="C35" s="103"/>
      <c r="D35" s="122">
        <f>SUM(D34)</f>
        <v>0</v>
      </c>
      <c r="E35" s="81"/>
      <c r="F35" s="122">
        <f>SUM(F34)</f>
        <v>0</v>
      </c>
      <c r="G35" s="81"/>
      <c r="H35" s="122">
        <f>SUM(H34)</f>
        <v>0</v>
      </c>
      <c r="I35" s="81"/>
      <c r="J35" s="122">
        <f>SUM(J34)</f>
        <v>-39960210</v>
      </c>
      <c r="K35" s="81"/>
      <c r="L35" s="122">
        <f t="shared" si="1"/>
        <v>-39960210</v>
      </c>
    </row>
    <row r="36" spans="1:12" ht="12.65" customHeight="1">
      <c r="A36" s="100"/>
      <c r="B36" s="124"/>
      <c r="C36" s="103"/>
      <c r="D36" s="81"/>
      <c r="E36" s="81"/>
      <c r="F36" s="81"/>
      <c r="G36" s="81"/>
      <c r="H36" s="81"/>
      <c r="I36" s="81"/>
      <c r="J36" s="81"/>
      <c r="K36" s="81"/>
      <c r="L36" s="81"/>
    </row>
    <row r="37" spans="1:12" ht="24" customHeight="1">
      <c r="A37" s="115" t="s">
        <v>182</v>
      </c>
      <c r="B37" s="124"/>
      <c r="C37" s="103"/>
      <c r="D37" s="116"/>
      <c r="E37" s="116"/>
      <c r="F37" s="116"/>
      <c r="G37" s="116"/>
      <c r="H37" s="116"/>
      <c r="I37" s="116"/>
      <c r="J37" s="116"/>
      <c r="K37" s="116"/>
      <c r="L37" s="116"/>
    </row>
    <row r="38" spans="1:12" ht="24" customHeight="1">
      <c r="A38" s="120" t="s">
        <v>213</v>
      </c>
      <c r="B38" s="120"/>
      <c r="C38" s="103"/>
      <c r="D38" s="116">
        <v>0</v>
      </c>
      <c r="E38" s="116"/>
      <c r="F38" s="116">
        <v>0</v>
      </c>
      <c r="G38" s="116"/>
      <c r="H38" s="116">
        <v>0</v>
      </c>
      <c r="I38" s="116"/>
      <c r="J38" s="130">
        <f>PL!J47</f>
        <v>130648933</v>
      </c>
      <c r="K38" s="116"/>
      <c r="L38" s="130">
        <f>SUM(D38:J38)</f>
        <v>130648933</v>
      </c>
    </row>
    <row r="39" spans="1:12" ht="24" customHeight="1">
      <c r="A39" s="120" t="s">
        <v>165</v>
      </c>
      <c r="B39" s="120"/>
      <c r="C39" s="103"/>
      <c r="D39" s="116">
        <v>0</v>
      </c>
      <c r="E39" s="116"/>
      <c r="F39" s="116">
        <v>0</v>
      </c>
      <c r="G39" s="116"/>
      <c r="H39" s="116">
        <v>0</v>
      </c>
      <c r="I39" s="116"/>
      <c r="J39" s="116">
        <v>-5648563</v>
      </c>
      <c r="K39" s="116"/>
      <c r="L39" s="116">
        <f>SUM(D39:J39)</f>
        <v>-5648563</v>
      </c>
    </row>
    <row r="40" spans="1:12" s="123" customFormat="1" ht="24" customHeight="1">
      <c r="A40" s="115" t="s">
        <v>274</v>
      </c>
      <c r="B40" s="115"/>
      <c r="C40" s="100"/>
      <c r="D40" s="131">
        <f>SUM(D38:D39)</f>
        <v>0</v>
      </c>
      <c r="E40" s="117"/>
      <c r="F40" s="131">
        <f>SUM(F38:F39)</f>
        <v>0</v>
      </c>
      <c r="G40" s="117"/>
      <c r="H40" s="131">
        <f>SUM(H38:H39)</f>
        <v>0</v>
      </c>
      <c r="I40" s="117"/>
      <c r="J40" s="131">
        <f>SUM(J38:J39)</f>
        <v>125000370</v>
      </c>
      <c r="K40" s="117"/>
      <c r="L40" s="131">
        <f>SUM(L38:L39)</f>
        <v>125000370</v>
      </c>
    </row>
    <row r="41" spans="1:12" ht="12.65" customHeight="1">
      <c r="A41" s="115"/>
      <c r="B41" s="124"/>
      <c r="C41" s="103"/>
      <c r="D41" s="116"/>
      <c r="E41" s="116"/>
      <c r="F41" s="116"/>
      <c r="G41" s="116"/>
      <c r="H41" s="116"/>
      <c r="I41" s="116"/>
      <c r="J41" s="116"/>
      <c r="K41" s="116"/>
      <c r="L41" s="116"/>
    </row>
    <row r="42" spans="1:12" ht="21.5" hidden="1">
      <c r="A42" s="120" t="s">
        <v>207</v>
      </c>
      <c r="B42" s="124"/>
      <c r="C42" s="103"/>
      <c r="D42" s="116"/>
      <c r="E42" s="116"/>
      <c r="F42" s="116"/>
      <c r="G42" s="116"/>
      <c r="H42" s="116"/>
      <c r="I42" s="116"/>
      <c r="J42" s="116"/>
      <c r="K42" s="116"/>
      <c r="L42" s="116"/>
    </row>
    <row r="43" spans="1:12" ht="21.5" hidden="1">
      <c r="A43" s="120" t="s">
        <v>206</v>
      </c>
      <c r="B43" s="118">
        <v>15</v>
      </c>
      <c r="C43" s="103"/>
      <c r="D43" s="116"/>
      <c r="E43" s="116"/>
      <c r="F43" s="116"/>
      <c r="G43" s="116"/>
      <c r="H43" s="116"/>
      <c r="I43" s="116"/>
      <c r="J43" s="116"/>
      <c r="K43" s="116"/>
      <c r="L43" s="130">
        <f>SUM(D43:J43)</f>
        <v>0</v>
      </c>
    </row>
    <row r="44" spans="1:12" ht="24" customHeight="1">
      <c r="A44" s="120" t="s">
        <v>150</v>
      </c>
      <c r="B44" s="118">
        <v>16</v>
      </c>
      <c r="C44" s="103"/>
      <c r="D44" s="121">
        <v>0</v>
      </c>
      <c r="E44" s="116"/>
      <c r="F44" s="121">
        <v>0</v>
      </c>
      <c r="G44" s="116"/>
      <c r="H44" s="121">
        <f>-J44</f>
        <v>6532447</v>
      </c>
      <c r="I44" s="116"/>
      <c r="J44" s="121">
        <v>-6532447</v>
      </c>
      <c r="K44" s="116"/>
      <c r="L44" s="133">
        <f>SUM(D44:J44)</f>
        <v>0</v>
      </c>
    </row>
    <row r="45" spans="1:12" ht="24" customHeight="1" thickBot="1">
      <c r="A45" s="100" t="s">
        <v>226</v>
      </c>
      <c r="B45" s="100"/>
      <c r="C45" s="103"/>
      <c r="D45" s="132">
        <f>SUM(D29,D40,D44,D35,D43)</f>
        <v>1598408360</v>
      </c>
      <c r="E45" s="117"/>
      <c r="F45" s="132">
        <f>SUM(F29,F40,F44,F35,F43)</f>
        <v>812932028</v>
      </c>
      <c r="G45" s="127"/>
      <c r="H45" s="132">
        <f>SUM(H29,H40,H44,H35,H43)</f>
        <v>7747563</v>
      </c>
      <c r="I45" s="117"/>
      <c r="J45" s="132">
        <f>SUM(J29,J40,J44,J35,J43)</f>
        <v>128428393</v>
      </c>
      <c r="K45" s="127"/>
      <c r="L45" s="132">
        <f>SUM(L29,L40,L44,L35,L43)</f>
        <v>2547516344</v>
      </c>
    </row>
    <row r="46" spans="1:12" ht="24" customHeight="1" thickTop="1">
      <c r="A46" s="123"/>
      <c r="B46" s="123"/>
      <c r="D46" s="137"/>
      <c r="E46" s="138"/>
      <c r="F46" s="137"/>
      <c r="G46" s="137"/>
      <c r="H46" s="137"/>
      <c r="I46" s="138"/>
      <c r="J46" s="137"/>
      <c r="K46" s="137"/>
      <c r="L46" s="137"/>
    </row>
    <row r="47" spans="1:12" ht="24" customHeight="1">
      <c r="A47" s="123"/>
      <c r="B47" s="123"/>
      <c r="D47" s="136"/>
      <c r="E47" s="128"/>
      <c r="F47" s="136"/>
      <c r="G47" s="136"/>
      <c r="H47" s="136"/>
      <c r="I47" s="128"/>
      <c r="J47" s="136"/>
      <c r="K47" s="136"/>
      <c r="L47" s="136"/>
    </row>
    <row r="48" spans="1:12" ht="24" customHeight="1">
      <c r="L48" s="152"/>
    </row>
    <row r="49" spans="6:12" ht="24" customHeight="1">
      <c r="F49" s="101"/>
      <c r="H49" s="101"/>
      <c r="J49" s="101"/>
      <c r="L49" s="128"/>
    </row>
    <row r="50" spans="6:12" ht="24" customHeight="1">
      <c r="F50" s="101"/>
      <c r="H50" s="101"/>
      <c r="J50" s="101"/>
      <c r="L50" s="128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D3:L3"/>
    <mergeCell ref="D8:L8"/>
    <mergeCell ref="H4:J4"/>
  </mergeCells>
  <pageMargins left="0.78740157480314998" right="0.78740157480314998" top="0.47244094488188998" bottom="0.511811023622047" header="0.511811023622047" footer="0.511811023622047"/>
  <pageSetup paperSize="9" scale="70" firstPageNumber="11" orientation="landscape" useFirstPageNumber="1" r:id="rId1"/>
  <headerFooter>
    <oddFooter>&amp;L&amp;"Angsana New,Regular" หมายเหตุประกอบงบการเงินเป็นส่วนหนึ่งของงบการเงินนี้
&amp;C&amp;"Angsana New,Regular"&amp;P</oddFooter>
  </headerFooter>
  <customProperties>
    <customPr name="OrphanNamesChecke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002060"/>
  </sheetPr>
  <dimension ref="A1:AF133"/>
  <sheetViews>
    <sheetView zoomScale="90" zoomScaleNormal="90" zoomScaleSheetLayoutView="90" workbookViewId="0">
      <selection activeCell="K52" sqref="K52"/>
    </sheetView>
  </sheetViews>
  <sheetFormatPr defaultColWidth="9.453125" defaultRowHeight="21.75" customHeight="1"/>
  <cols>
    <col min="1" max="1" width="11" style="204" customWidth="1"/>
    <col min="2" max="2" width="11.54296875" style="204" customWidth="1"/>
    <col min="3" max="3" width="34.54296875" style="204" customWidth="1"/>
    <col min="4" max="4" width="8" style="204" customWidth="1"/>
    <col min="5" max="5" width="14.26953125" style="218" customWidth="1"/>
    <col min="6" max="6" width="1.54296875" style="218" customWidth="1"/>
    <col min="7" max="7" width="14.26953125" style="219" customWidth="1"/>
    <col min="8" max="8" width="1.54296875" style="204" customWidth="1"/>
    <col min="9" max="9" width="14.26953125" style="218" customWidth="1"/>
    <col min="10" max="10" width="1.54296875" style="218" customWidth="1"/>
    <col min="11" max="11" width="14.26953125" style="218" customWidth="1"/>
    <col min="12" max="12" width="12.453125" style="206" customWidth="1"/>
    <col min="13" max="13" width="11.54296875" style="206" bestFit="1" customWidth="1"/>
    <col min="14" max="14" width="13.54296875" style="206" bestFit="1" customWidth="1"/>
    <col min="15" max="15" width="9.54296875" style="206" bestFit="1" customWidth="1"/>
    <col min="16" max="16" width="13.54296875" style="206" bestFit="1" customWidth="1"/>
    <col min="17" max="17" width="9.54296875" style="206" bestFit="1" customWidth="1"/>
    <col min="18" max="18" width="13.453125" style="206" bestFit="1" customWidth="1"/>
    <col min="19" max="19" width="9.54296875" style="206" bestFit="1" customWidth="1"/>
    <col min="20" max="20" width="13.54296875" style="206" bestFit="1" customWidth="1"/>
    <col min="21" max="32" width="9.453125" style="206"/>
    <col min="33" max="16384" width="9.453125" style="204"/>
  </cols>
  <sheetData>
    <row r="1" spans="1:32" ht="24.65" customHeight="1">
      <c r="A1" s="48" t="s">
        <v>50</v>
      </c>
      <c r="B1" s="48"/>
      <c r="C1" s="48"/>
      <c r="D1" s="48"/>
      <c r="E1" s="202"/>
      <c r="F1" s="48"/>
      <c r="G1" s="203"/>
      <c r="I1" s="205"/>
      <c r="J1" s="48"/>
      <c r="K1" s="48"/>
    </row>
    <row r="2" spans="1:32" ht="24.65" customHeight="1">
      <c r="A2" s="48" t="s">
        <v>146</v>
      </c>
      <c r="B2" s="48"/>
      <c r="C2" s="48"/>
      <c r="D2" s="48"/>
      <c r="E2" s="48"/>
      <c r="F2" s="48"/>
      <c r="G2" s="203"/>
      <c r="I2" s="48"/>
      <c r="J2" s="48"/>
      <c r="K2" s="48"/>
    </row>
    <row r="3" spans="1:32" ht="24.65" customHeight="1">
      <c r="A3" s="48"/>
      <c r="B3" s="48"/>
      <c r="C3" s="48"/>
      <c r="D3" s="48"/>
      <c r="E3" s="48"/>
      <c r="F3" s="48"/>
      <c r="G3" s="203"/>
      <c r="I3" s="48"/>
      <c r="J3" s="48"/>
      <c r="K3" s="48"/>
    </row>
    <row r="4" spans="1:32" ht="24.65" customHeight="1">
      <c r="A4" s="48"/>
      <c r="B4" s="48"/>
      <c r="C4" s="48"/>
      <c r="D4" s="48"/>
      <c r="E4" s="222" t="s">
        <v>25</v>
      </c>
      <c r="F4" s="222"/>
      <c r="G4" s="222"/>
      <c r="H4" s="201"/>
      <c r="I4" s="222" t="s">
        <v>26</v>
      </c>
      <c r="J4" s="222"/>
      <c r="K4" s="222"/>
    </row>
    <row r="5" spans="1:32" ht="24.65" customHeight="1">
      <c r="A5" s="48"/>
      <c r="B5" s="48"/>
      <c r="C5" s="48"/>
      <c r="D5" s="48"/>
      <c r="E5" s="231" t="s">
        <v>143</v>
      </c>
      <c r="F5" s="231"/>
      <c r="G5" s="231"/>
      <c r="H5" s="207"/>
      <c r="I5" s="231" t="s">
        <v>143</v>
      </c>
      <c r="J5" s="231"/>
      <c r="K5" s="231"/>
    </row>
    <row r="6" spans="1:32" ht="24" customHeight="1">
      <c r="E6" s="52">
        <v>2568</v>
      </c>
      <c r="F6" s="208"/>
      <c r="G6" s="52">
        <v>2567</v>
      </c>
      <c r="H6" s="208"/>
      <c r="I6" s="52">
        <v>2568</v>
      </c>
      <c r="J6" s="208"/>
      <c r="K6" s="52">
        <v>2567</v>
      </c>
    </row>
    <row r="7" spans="1:32" ht="24" customHeight="1">
      <c r="E7" s="232" t="s">
        <v>149</v>
      </c>
      <c r="F7" s="232"/>
      <c r="G7" s="232"/>
      <c r="H7" s="232"/>
      <c r="I7" s="232"/>
      <c r="J7" s="232"/>
      <c r="K7" s="232"/>
    </row>
    <row r="8" spans="1:32" ht="21.75" customHeight="1">
      <c r="A8" s="209" t="s">
        <v>27</v>
      </c>
      <c r="E8" s="210"/>
      <c r="F8" s="210"/>
      <c r="G8" s="211"/>
      <c r="I8" s="210"/>
      <c r="J8" s="210"/>
      <c r="K8" s="210"/>
    </row>
    <row r="9" spans="1:32" ht="21.75" customHeight="1">
      <c r="A9" s="103" t="s">
        <v>245</v>
      </c>
      <c r="E9" s="145">
        <f>PL!F35</f>
        <v>100784376</v>
      </c>
      <c r="F9" s="80"/>
      <c r="G9" s="145">
        <f>PL!H35</f>
        <v>51187658</v>
      </c>
      <c r="H9" s="80"/>
      <c r="I9" s="145">
        <f>PL!J35</f>
        <v>130648933</v>
      </c>
      <c r="J9" s="80"/>
      <c r="K9" s="145">
        <f>PL!L35</f>
        <v>24302318</v>
      </c>
    </row>
    <row r="10" spans="1:32" ht="21.75" customHeight="1">
      <c r="A10" s="212" t="s">
        <v>248</v>
      </c>
      <c r="E10" s="80"/>
      <c r="F10" s="80"/>
      <c r="G10" s="80"/>
      <c r="H10" s="80"/>
      <c r="I10" s="80"/>
      <c r="J10" s="80"/>
      <c r="K10" s="80"/>
    </row>
    <row r="11" spans="1:32" ht="21.75" customHeight="1">
      <c r="A11" s="103" t="s">
        <v>249</v>
      </c>
      <c r="E11" s="145">
        <f>-PL!F34</f>
        <v>40268127</v>
      </c>
      <c r="F11" s="80"/>
      <c r="G11" s="145">
        <f>-PL!H34</f>
        <v>14907409</v>
      </c>
      <c r="H11" s="80"/>
      <c r="I11" s="145">
        <f>-PL!J34</f>
        <v>3802923</v>
      </c>
      <c r="J11" s="80"/>
      <c r="K11" s="145">
        <f>-PL!L34</f>
        <v>-9496781</v>
      </c>
    </row>
    <row r="12" spans="1:32" ht="21.75" customHeight="1">
      <c r="A12" s="103" t="s">
        <v>48</v>
      </c>
      <c r="E12" s="145">
        <f>-PL!F30</f>
        <v>150035145</v>
      </c>
      <c r="F12" s="80"/>
      <c r="G12" s="145">
        <f>-PL!H30</f>
        <v>82978289</v>
      </c>
      <c r="H12" s="80"/>
      <c r="I12" s="145">
        <f>-PL!J30</f>
        <v>112145500</v>
      </c>
      <c r="J12" s="80"/>
      <c r="K12" s="145">
        <f>-PL!L30</f>
        <v>40228399</v>
      </c>
    </row>
    <row r="13" spans="1:32" ht="21.75" customHeight="1">
      <c r="A13" s="103" t="s">
        <v>96</v>
      </c>
      <c r="E13" s="81">
        <v>255277596</v>
      </c>
      <c r="F13" s="80"/>
      <c r="G13" s="81">
        <v>211230188</v>
      </c>
      <c r="H13" s="80"/>
      <c r="I13" s="81">
        <v>106381473</v>
      </c>
      <c r="J13" s="80"/>
      <c r="K13" s="81">
        <v>65210602</v>
      </c>
    </row>
    <row r="14" spans="1:32" ht="21.75" customHeight="1">
      <c r="A14" s="103" t="s">
        <v>190</v>
      </c>
      <c r="E14" s="81">
        <v>-44282</v>
      </c>
      <c r="F14" s="80"/>
      <c r="G14" s="81">
        <v>-168059</v>
      </c>
      <c r="H14" s="80"/>
      <c r="I14" s="81">
        <v>-30234</v>
      </c>
      <c r="J14" s="80"/>
      <c r="K14" s="81">
        <v>7208</v>
      </c>
    </row>
    <row r="15" spans="1:32" ht="21.75" customHeight="1">
      <c r="A15" s="103" t="s">
        <v>142</v>
      </c>
      <c r="E15" s="81">
        <v>0</v>
      </c>
      <c r="F15" s="80"/>
      <c r="G15" s="81">
        <v>3154</v>
      </c>
      <c r="H15" s="80"/>
      <c r="I15" s="81">
        <v>0</v>
      </c>
      <c r="J15" s="80"/>
      <c r="K15" s="81">
        <v>0</v>
      </c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</row>
    <row r="16" spans="1:32" ht="21.75" customHeight="1">
      <c r="A16" s="103" t="s">
        <v>183</v>
      </c>
      <c r="E16" s="81">
        <v>0</v>
      </c>
      <c r="F16" s="80"/>
      <c r="G16" s="81">
        <v>77861</v>
      </c>
      <c r="H16" s="80"/>
      <c r="I16" s="81">
        <v>0</v>
      </c>
      <c r="J16" s="80"/>
      <c r="K16" s="81">
        <v>0</v>
      </c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</row>
    <row r="17" spans="1:32" ht="21.75" customHeight="1">
      <c r="A17" s="103" t="s">
        <v>184</v>
      </c>
      <c r="E17" s="81">
        <v>-1428297</v>
      </c>
      <c r="F17" s="80"/>
      <c r="G17" s="81">
        <v>-803574</v>
      </c>
      <c r="H17" s="80"/>
      <c r="I17" s="81">
        <v>-1428297</v>
      </c>
      <c r="J17" s="80"/>
      <c r="K17" s="81">
        <v>-803574</v>
      </c>
    </row>
    <row r="18" spans="1:32" ht="21.75" customHeight="1">
      <c r="A18" s="103" t="s">
        <v>257</v>
      </c>
      <c r="E18" s="81">
        <v>0</v>
      </c>
      <c r="F18" s="80"/>
      <c r="G18" s="81">
        <v>0</v>
      </c>
      <c r="H18" s="80"/>
      <c r="I18" s="81">
        <v>-76700000</v>
      </c>
      <c r="J18" s="80"/>
      <c r="K18" s="81">
        <v>-4367882</v>
      </c>
    </row>
    <row r="19" spans="1:32" ht="21.75" customHeight="1">
      <c r="A19" s="103" t="s">
        <v>164</v>
      </c>
      <c r="E19" s="81">
        <v>0</v>
      </c>
      <c r="F19" s="80"/>
      <c r="G19" s="81">
        <v>110000</v>
      </c>
      <c r="H19" s="80"/>
      <c r="I19" s="81">
        <v>0</v>
      </c>
      <c r="J19" s="80"/>
      <c r="K19" s="81">
        <v>0</v>
      </c>
    </row>
    <row r="20" spans="1:32" ht="21.75" customHeight="1">
      <c r="A20" s="103" t="s">
        <v>208</v>
      </c>
      <c r="E20" s="81">
        <v>567244</v>
      </c>
      <c r="F20" s="80"/>
      <c r="G20" s="81">
        <v>-313323</v>
      </c>
      <c r="H20" s="80"/>
      <c r="I20" s="81">
        <v>0</v>
      </c>
      <c r="J20" s="80"/>
      <c r="K20" s="81">
        <v>0</v>
      </c>
    </row>
    <row r="21" spans="1:32" ht="21.75" hidden="1" customHeight="1">
      <c r="A21" s="103" t="s">
        <v>177</v>
      </c>
      <c r="E21" s="81">
        <v>0</v>
      </c>
      <c r="F21" s="80"/>
      <c r="G21" s="81">
        <v>0</v>
      </c>
      <c r="H21" s="80"/>
      <c r="I21" s="81">
        <v>0</v>
      </c>
      <c r="J21" s="80"/>
      <c r="K21" s="81">
        <v>0</v>
      </c>
    </row>
    <row r="22" spans="1:32" ht="21.75" customHeight="1">
      <c r="A22" s="103" t="s">
        <v>209</v>
      </c>
      <c r="E22" s="81">
        <v>8488</v>
      </c>
      <c r="F22" s="80"/>
      <c r="G22" s="81">
        <v>-19500</v>
      </c>
      <c r="H22" s="80"/>
      <c r="I22" s="81">
        <v>0</v>
      </c>
      <c r="J22" s="80"/>
      <c r="K22" s="81">
        <v>0</v>
      </c>
    </row>
    <row r="23" spans="1:32" ht="21.75" customHeight="1">
      <c r="A23" s="103" t="s">
        <v>263</v>
      </c>
      <c r="E23" s="81"/>
      <c r="F23" s="80"/>
      <c r="G23" s="81"/>
      <c r="H23" s="80"/>
      <c r="I23" s="81"/>
      <c r="J23" s="80"/>
      <c r="K23" s="81"/>
    </row>
    <row r="24" spans="1:32" ht="21.75" customHeight="1">
      <c r="A24" s="103" t="s">
        <v>271</v>
      </c>
      <c r="E24" s="81">
        <v>0</v>
      </c>
      <c r="F24" s="80"/>
      <c r="G24" s="81">
        <v>0</v>
      </c>
      <c r="H24" s="80"/>
      <c r="I24" s="81">
        <v>-730000</v>
      </c>
      <c r="J24" s="80"/>
      <c r="K24" s="81">
        <v>-17370000</v>
      </c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</row>
    <row r="25" spans="1:32" ht="21.75" customHeight="1">
      <c r="A25" s="103" t="s">
        <v>250</v>
      </c>
      <c r="E25" s="81">
        <v>0</v>
      </c>
      <c r="F25" s="80"/>
      <c r="G25" s="81">
        <v>0</v>
      </c>
      <c r="H25" s="80"/>
      <c r="I25" s="81">
        <v>0</v>
      </c>
      <c r="J25" s="80"/>
      <c r="K25" s="81">
        <v>-475210</v>
      </c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</row>
    <row r="26" spans="1:32" ht="21.75" customHeight="1">
      <c r="A26" s="103" t="s">
        <v>108</v>
      </c>
      <c r="E26" s="81">
        <v>-1661</v>
      </c>
      <c r="F26" s="80"/>
      <c r="G26" s="81">
        <v>6780</v>
      </c>
      <c r="H26" s="80"/>
      <c r="I26" s="81">
        <v>0</v>
      </c>
      <c r="J26" s="80"/>
      <c r="K26" s="81">
        <v>0</v>
      </c>
    </row>
    <row r="27" spans="1:32" ht="21.75" customHeight="1">
      <c r="A27" s="103" t="s">
        <v>251</v>
      </c>
      <c r="E27" s="81">
        <v>3348293</v>
      </c>
      <c r="F27" s="80"/>
      <c r="G27" s="81">
        <v>3106647</v>
      </c>
      <c r="H27" s="80"/>
      <c r="I27" s="81">
        <v>1695023</v>
      </c>
      <c r="J27" s="80"/>
      <c r="K27" s="81">
        <v>1914122</v>
      </c>
    </row>
    <row r="28" spans="1:32" ht="21.75" customHeight="1">
      <c r="A28" s="103" t="s">
        <v>277</v>
      </c>
      <c r="E28" s="81">
        <v>-600000</v>
      </c>
      <c r="F28" s="80"/>
      <c r="G28" s="81">
        <v>20512338</v>
      </c>
      <c r="H28" s="80"/>
      <c r="I28" s="81">
        <v>-600000</v>
      </c>
      <c r="J28" s="80"/>
      <c r="K28" s="81">
        <v>20512338</v>
      </c>
    </row>
    <row r="29" spans="1:32" ht="21.75" hidden="1" customHeight="1">
      <c r="A29" s="103" t="s">
        <v>160</v>
      </c>
      <c r="E29" s="81">
        <v>0</v>
      </c>
      <c r="F29" s="80"/>
      <c r="G29" s="81">
        <v>0</v>
      </c>
      <c r="H29" s="80"/>
      <c r="I29" s="81">
        <v>0</v>
      </c>
      <c r="J29" s="81"/>
      <c r="K29" s="81">
        <v>0</v>
      </c>
    </row>
    <row r="30" spans="1:32" ht="21.75" customHeight="1">
      <c r="A30" s="213" t="s">
        <v>275</v>
      </c>
      <c r="E30" s="81">
        <v>1466110</v>
      </c>
      <c r="F30" s="80"/>
      <c r="G30" s="81">
        <v>-701558</v>
      </c>
      <c r="H30" s="80"/>
      <c r="I30" s="81">
        <v>239679</v>
      </c>
      <c r="J30" s="80"/>
      <c r="K30" s="81">
        <v>-305184</v>
      </c>
    </row>
    <row r="31" spans="1:32" ht="21.75" customHeight="1">
      <c r="A31" s="213" t="s">
        <v>210</v>
      </c>
      <c r="E31" s="81">
        <v>0</v>
      </c>
      <c r="F31" s="80"/>
      <c r="G31" s="81">
        <v>-50</v>
      </c>
      <c r="H31" s="80"/>
      <c r="I31" s="81">
        <v>0</v>
      </c>
      <c r="J31" s="80"/>
      <c r="K31" s="81">
        <v>0</v>
      </c>
    </row>
    <row r="32" spans="1:32" ht="21.75" customHeight="1">
      <c r="A32" s="213" t="s">
        <v>181</v>
      </c>
      <c r="E32" s="81">
        <v>0</v>
      </c>
      <c r="F32" s="80"/>
      <c r="G32" s="81">
        <v>-4689332</v>
      </c>
      <c r="H32" s="80"/>
      <c r="I32" s="81">
        <v>0</v>
      </c>
      <c r="J32" s="80"/>
      <c r="K32" s="81">
        <v>0</v>
      </c>
    </row>
    <row r="33" spans="1:11" ht="21.75" customHeight="1">
      <c r="A33" s="103" t="s">
        <v>276</v>
      </c>
      <c r="E33" s="81">
        <v>2692219</v>
      </c>
      <c r="F33" s="80"/>
      <c r="G33" s="81">
        <v>1709605</v>
      </c>
      <c r="H33" s="80"/>
      <c r="I33" s="81">
        <v>633241</v>
      </c>
      <c r="J33" s="80"/>
      <c r="K33" s="81">
        <v>258577</v>
      </c>
    </row>
    <row r="34" spans="1:11" ht="21.75" customHeight="1">
      <c r="A34" s="103" t="s">
        <v>174</v>
      </c>
      <c r="E34" s="81">
        <v>7041</v>
      </c>
      <c r="F34" s="80"/>
      <c r="G34" s="81">
        <v>426492</v>
      </c>
      <c r="H34" s="80"/>
      <c r="I34" s="81">
        <v>6973</v>
      </c>
      <c r="J34" s="80"/>
      <c r="K34" s="81">
        <v>13</v>
      </c>
    </row>
    <row r="35" spans="1:11" ht="21.75" hidden="1" customHeight="1">
      <c r="A35" s="103" t="s">
        <v>161</v>
      </c>
      <c r="E35" s="81">
        <v>0</v>
      </c>
      <c r="F35" s="80"/>
      <c r="G35" s="81">
        <v>0</v>
      </c>
      <c r="H35" s="80"/>
      <c r="I35" s="81">
        <v>0</v>
      </c>
      <c r="J35" s="80"/>
      <c r="K35" s="81">
        <v>0</v>
      </c>
    </row>
    <row r="36" spans="1:11" ht="21.75" customHeight="1">
      <c r="A36" s="103" t="s">
        <v>113</v>
      </c>
      <c r="E36" s="81">
        <v>191146</v>
      </c>
      <c r="F36" s="80"/>
      <c r="G36" s="81">
        <v>774880</v>
      </c>
      <c r="H36" s="80"/>
      <c r="I36" s="80">
        <v>0</v>
      </c>
      <c r="J36" s="80"/>
      <c r="K36" s="80">
        <v>0</v>
      </c>
    </row>
    <row r="37" spans="1:11" ht="21.65" hidden="1" customHeight="1">
      <c r="A37" s="103" t="s">
        <v>114</v>
      </c>
      <c r="E37" s="81"/>
      <c r="F37" s="80"/>
      <c r="G37" s="81"/>
      <c r="H37" s="80"/>
      <c r="I37" s="81"/>
      <c r="J37" s="80"/>
      <c r="K37" s="81"/>
    </row>
    <row r="38" spans="1:11" ht="21.65" customHeight="1">
      <c r="A38" s="103" t="s">
        <v>204</v>
      </c>
      <c r="E38" s="81">
        <v>0</v>
      </c>
      <c r="F38" s="80"/>
      <c r="G38" s="81">
        <v>0</v>
      </c>
      <c r="H38" s="80"/>
      <c r="I38" s="81">
        <v>-37999900</v>
      </c>
      <c r="J38" s="80"/>
      <c r="K38" s="81">
        <v>-43999796</v>
      </c>
    </row>
    <row r="39" spans="1:11" ht="21.75" customHeight="1">
      <c r="A39" s="82" t="s">
        <v>227</v>
      </c>
      <c r="E39" s="121">
        <v>-65093097</v>
      </c>
      <c r="F39" s="80"/>
      <c r="G39" s="121">
        <v>-661141</v>
      </c>
      <c r="H39" s="80"/>
      <c r="I39" s="121">
        <v>-66740798</v>
      </c>
      <c r="J39" s="80"/>
      <c r="K39" s="121">
        <v>-5413107</v>
      </c>
    </row>
    <row r="40" spans="1:11" ht="21.75" customHeight="1">
      <c r="A40" s="103"/>
      <c r="E40" s="146">
        <f>SUM(E9:E39)</f>
        <v>487478448</v>
      </c>
      <c r="F40" s="80"/>
      <c r="G40" s="146">
        <f>SUM(G9:G39)</f>
        <v>379674764</v>
      </c>
      <c r="H40" s="80"/>
      <c r="I40" s="146">
        <f>SUM(I9:I39)</f>
        <v>171324516</v>
      </c>
      <c r="J40" s="80"/>
      <c r="K40" s="146">
        <f>SUM(K9:K39)</f>
        <v>70202043</v>
      </c>
    </row>
    <row r="41" spans="1:11" ht="21.75" customHeight="1">
      <c r="A41" s="103"/>
      <c r="E41" s="81"/>
      <c r="F41" s="80"/>
      <c r="G41" s="81"/>
      <c r="H41" s="80"/>
      <c r="I41" s="81"/>
      <c r="J41" s="80"/>
      <c r="K41" s="81"/>
    </row>
    <row r="42" spans="1:11" ht="21.75" customHeight="1">
      <c r="A42" s="48" t="s">
        <v>50</v>
      </c>
      <c r="B42" s="48"/>
      <c r="C42" s="48"/>
      <c r="D42" s="48"/>
      <c r="E42" s="48"/>
      <c r="F42" s="48"/>
      <c r="G42" s="203"/>
      <c r="I42" s="48"/>
      <c r="J42" s="48"/>
      <c r="K42" s="48"/>
    </row>
    <row r="43" spans="1:11" ht="21.75" customHeight="1">
      <c r="A43" s="48" t="s">
        <v>146</v>
      </c>
      <c r="B43" s="48"/>
      <c r="C43" s="48"/>
      <c r="D43" s="48"/>
      <c r="E43" s="48"/>
      <c r="F43" s="48"/>
      <c r="G43" s="203"/>
      <c r="I43" s="48"/>
      <c r="J43" s="48"/>
      <c r="K43" s="48"/>
    </row>
    <row r="44" spans="1:11" ht="21.75" customHeight="1">
      <c r="A44" s="48"/>
      <c r="B44" s="48"/>
      <c r="C44" s="48"/>
      <c r="D44" s="48"/>
      <c r="E44" s="48"/>
      <c r="F44" s="48"/>
      <c r="G44" s="203"/>
      <c r="I44" s="48"/>
      <c r="J44" s="48"/>
      <c r="K44" s="48"/>
    </row>
    <row r="45" spans="1:11" ht="21.75" customHeight="1">
      <c r="A45" s="48"/>
      <c r="B45" s="48"/>
      <c r="C45" s="48"/>
      <c r="D45" s="48"/>
      <c r="E45" s="222" t="s">
        <v>25</v>
      </c>
      <c r="F45" s="222"/>
      <c r="G45" s="222"/>
      <c r="H45" s="201"/>
      <c r="I45" s="222" t="s">
        <v>26</v>
      </c>
      <c r="J45" s="222"/>
      <c r="K45" s="222"/>
    </row>
    <row r="46" spans="1:11" ht="21.75" customHeight="1">
      <c r="A46" s="48"/>
      <c r="B46" s="48"/>
      <c r="C46" s="48"/>
      <c r="D46" s="48"/>
      <c r="E46" s="231" t="s">
        <v>143</v>
      </c>
      <c r="F46" s="231"/>
      <c r="G46" s="231"/>
      <c r="H46" s="207"/>
      <c r="I46" s="231" t="s">
        <v>143</v>
      </c>
      <c r="J46" s="231"/>
      <c r="K46" s="231"/>
    </row>
    <row r="47" spans="1:11" ht="21.75" customHeight="1">
      <c r="D47" s="51"/>
      <c r="E47" s="52">
        <v>2568</v>
      </c>
      <c r="F47" s="208"/>
      <c r="G47" s="52">
        <v>2567</v>
      </c>
      <c r="H47" s="208"/>
      <c r="I47" s="52">
        <v>2568</v>
      </c>
      <c r="J47" s="208"/>
      <c r="K47" s="52">
        <v>2567</v>
      </c>
    </row>
    <row r="48" spans="1:11" ht="21.75" customHeight="1">
      <c r="A48" s="103"/>
      <c r="C48" s="214"/>
      <c r="D48" s="215"/>
      <c r="E48" s="232" t="s">
        <v>149</v>
      </c>
      <c r="F48" s="232"/>
      <c r="G48" s="232"/>
      <c r="H48" s="232"/>
      <c r="I48" s="232"/>
      <c r="J48" s="232"/>
      <c r="K48" s="232"/>
    </row>
    <row r="49" spans="1:32" ht="21.75" customHeight="1">
      <c r="A49" s="212" t="s">
        <v>97</v>
      </c>
      <c r="E49" s="80"/>
      <c r="F49" s="80"/>
      <c r="G49" s="80"/>
      <c r="H49" s="80"/>
      <c r="I49" s="80"/>
      <c r="J49" s="80"/>
      <c r="K49" s="80"/>
    </row>
    <row r="50" spans="1:32" ht="21.75" customHeight="1">
      <c r="A50" s="103" t="s">
        <v>65</v>
      </c>
      <c r="E50" s="81">
        <v>2532744</v>
      </c>
      <c r="F50" s="80"/>
      <c r="G50" s="81">
        <v>-156218</v>
      </c>
      <c r="H50" s="80"/>
      <c r="I50" s="81">
        <v>-5854984</v>
      </c>
      <c r="J50" s="80"/>
      <c r="K50" s="81">
        <v>11790181</v>
      </c>
      <c r="N50" s="139"/>
    </row>
    <row r="51" spans="1:32" ht="21.75" customHeight="1">
      <c r="A51" s="103" t="s">
        <v>55</v>
      </c>
      <c r="E51" s="81">
        <v>-3529810</v>
      </c>
      <c r="F51" s="80"/>
      <c r="G51" s="81">
        <v>472878</v>
      </c>
      <c r="H51" s="80"/>
      <c r="I51" s="81">
        <v>-3075791</v>
      </c>
      <c r="J51" s="80"/>
      <c r="K51" s="81">
        <v>-878869</v>
      </c>
    </row>
    <row r="52" spans="1:32" ht="21.75" customHeight="1">
      <c r="A52" s="103" t="s">
        <v>66</v>
      </c>
      <c r="E52" s="81">
        <v>-170530336</v>
      </c>
      <c r="F52" s="80"/>
      <c r="G52" s="81">
        <v>-40973635</v>
      </c>
      <c r="H52" s="80"/>
      <c r="I52" s="81">
        <v>20379945</v>
      </c>
      <c r="J52" s="80"/>
      <c r="K52" s="81">
        <v>199283103</v>
      </c>
    </row>
    <row r="53" spans="1:32" ht="21.75" customHeight="1">
      <c r="A53" s="103" t="s">
        <v>185</v>
      </c>
      <c r="E53" s="81">
        <v>-34714216</v>
      </c>
      <c r="F53" s="80"/>
      <c r="G53" s="81">
        <v>-18817478</v>
      </c>
      <c r="H53" s="80"/>
      <c r="I53" s="81">
        <v>-45180802</v>
      </c>
      <c r="J53" s="80"/>
      <c r="K53" s="81">
        <v>-8646370</v>
      </c>
    </row>
    <row r="54" spans="1:32" ht="21.75" customHeight="1">
      <c r="A54" s="103" t="s">
        <v>67</v>
      </c>
      <c r="E54" s="81">
        <v>-14856176</v>
      </c>
      <c r="F54" s="80"/>
      <c r="G54" s="81">
        <v>-17356984</v>
      </c>
      <c r="H54" s="80"/>
      <c r="I54" s="81">
        <v>0</v>
      </c>
      <c r="J54" s="80"/>
      <c r="K54" s="81">
        <v>2434061</v>
      </c>
    </row>
    <row r="55" spans="1:32" ht="21.75" customHeight="1">
      <c r="A55" s="103" t="s">
        <v>68</v>
      </c>
      <c r="E55" s="81">
        <v>434700</v>
      </c>
      <c r="F55" s="80"/>
      <c r="G55" s="81">
        <v>2040320</v>
      </c>
      <c r="H55" s="80"/>
      <c r="I55" s="81">
        <v>0</v>
      </c>
      <c r="J55" s="80"/>
      <c r="K55" s="81">
        <v>0</v>
      </c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</row>
    <row r="56" spans="1:32" ht="21.75" customHeight="1">
      <c r="A56" s="103" t="s">
        <v>16</v>
      </c>
      <c r="E56" s="81">
        <v>17060010</v>
      </c>
      <c r="F56" s="80"/>
      <c r="G56" s="81">
        <v>-35359370</v>
      </c>
      <c r="H56" s="80"/>
      <c r="I56" s="81">
        <v>17418405</v>
      </c>
      <c r="J56" s="80"/>
      <c r="K56" s="81">
        <v>-35483077</v>
      </c>
    </row>
    <row r="57" spans="1:32" ht="21.75" customHeight="1">
      <c r="A57" s="103" t="s">
        <v>163</v>
      </c>
      <c r="E57" s="81">
        <v>3820109</v>
      </c>
      <c r="F57" s="80"/>
      <c r="G57" s="81">
        <v>54968057</v>
      </c>
      <c r="H57" s="80"/>
      <c r="I57" s="81">
        <v>8186747</v>
      </c>
      <c r="J57" s="80"/>
      <c r="K57" s="81">
        <v>55869196</v>
      </c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</row>
    <row r="58" spans="1:32" ht="21.75" customHeight="1">
      <c r="A58" s="103" t="s">
        <v>72</v>
      </c>
      <c r="E58" s="81">
        <v>0</v>
      </c>
      <c r="F58" s="80"/>
      <c r="G58" s="81">
        <v>-20250</v>
      </c>
      <c r="H58" s="80"/>
      <c r="I58" s="81">
        <v>0</v>
      </c>
      <c r="J58" s="80"/>
      <c r="K58" s="81">
        <v>0</v>
      </c>
    </row>
    <row r="59" spans="1:32" ht="21.75" customHeight="1">
      <c r="A59" s="103" t="s">
        <v>17</v>
      </c>
      <c r="E59" s="81">
        <v>-1979804</v>
      </c>
      <c r="F59" s="80"/>
      <c r="G59" s="81">
        <v>-1670110</v>
      </c>
      <c r="H59" s="80"/>
      <c r="I59" s="81">
        <v>-2050138</v>
      </c>
      <c r="J59" s="80"/>
      <c r="K59" s="81">
        <v>249124</v>
      </c>
    </row>
    <row r="60" spans="1:32" ht="21.75" customHeight="1">
      <c r="A60" s="103" t="s">
        <v>162</v>
      </c>
      <c r="E60" s="81">
        <v>-1000000</v>
      </c>
      <c r="F60" s="80"/>
      <c r="G60" s="81">
        <v>0</v>
      </c>
      <c r="H60" s="80"/>
      <c r="I60" s="81">
        <v>-600000</v>
      </c>
      <c r="J60" s="80"/>
      <c r="K60" s="81">
        <v>0</v>
      </c>
    </row>
    <row r="61" spans="1:32" ht="21.75" customHeight="1">
      <c r="A61" s="103" t="s">
        <v>75</v>
      </c>
      <c r="E61" s="81">
        <v>-120281511</v>
      </c>
      <c r="F61" s="80"/>
      <c r="G61" s="81">
        <v>121013242</v>
      </c>
      <c r="H61" s="80"/>
      <c r="I61" s="81">
        <v>-70769577</v>
      </c>
      <c r="J61" s="80"/>
      <c r="K61" s="81">
        <v>74642548</v>
      </c>
    </row>
    <row r="62" spans="1:32" ht="21.75" customHeight="1">
      <c r="A62" s="216" t="s">
        <v>76</v>
      </c>
      <c r="E62" s="81">
        <v>173926327</v>
      </c>
      <c r="F62" s="80"/>
      <c r="G62" s="81">
        <v>134924575</v>
      </c>
      <c r="H62" s="80"/>
      <c r="I62" s="81">
        <v>23707948</v>
      </c>
      <c r="J62" s="80"/>
      <c r="K62" s="81">
        <v>-30653950</v>
      </c>
    </row>
    <row r="63" spans="1:32" ht="21.75" customHeight="1">
      <c r="A63" s="216" t="s">
        <v>188</v>
      </c>
      <c r="E63" s="81">
        <v>0</v>
      </c>
      <c r="F63" s="80"/>
      <c r="G63" s="81">
        <v>0</v>
      </c>
      <c r="H63" s="80"/>
      <c r="I63" s="81">
        <v>0</v>
      </c>
      <c r="J63" s="80"/>
      <c r="K63" s="81">
        <v>-86966839</v>
      </c>
    </row>
    <row r="64" spans="1:32" ht="21.75" customHeight="1">
      <c r="A64" s="216" t="s">
        <v>217</v>
      </c>
      <c r="E64" s="81">
        <v>0</v>
      </c>
      <c r="F64" s="80"/>
      <c r="G64" s="81">
        <v>0</v>
      </c>
      <c r="H64" s="80"/>
      <c r="I64" s="81">
        <v>0</v>
      </c>
      <c r="J64" s="80"/>
      <c r="K64" s="81">
        <v>-2919269</v>
      </c>
    </row>
    <row r="65" spans="1:32" ht="21.75" customHeight="1">
      <c r="A65" s="103" t="s">
        <v>115</v>
      </c>
      <c r="E65" s="81">
        <v>-119740</v>
      </c>
      <c r="F65" s="80"/>
      <c r="G65" s="81">
        <v>-1615000</v>
      </c>
      <c r="H65" s="80"/>
      <c r="I65" s="81">
        <v>-119740</v>
      </c>
      <c r="J65" s="80"/>
      <c r="K65" s="81">
        <v>-1615000</v>
      </c>
    </row>
    <row r="66" spans="1:32" ht="21.75" hidden="1" customHeight="1">
      <c r="A66" s="103" t="s">
        <v>159</v>
      </c>
      <c r="E66" s="81">
        <v>0</v>
      </c>
      <c r="F66" s="80"/>
      <c r="G66" s="81">
        <v>0</v>
      </c>
      <c r="H66" s="80"/>
      <c r="I66" s="81">
        <v>0</v>
      </c>
      <c r="J66" s="80"/>
      <c r="K66" s="81">
        <v>0</v>
      </c>
    </row>
    <row r="67" spans="1:32" ht="21.75" customHeight="1">
      <c r="A67" s="103" t="s">
        <v>18</v>
      </c>
      <c r="E67" s="81">
        <v>-293329</v>
      </c>
      <c r="F67" s="80"/>
      <c r="G67" s="81">
        <v>-5898910</v>
      </c>
      <c r="H67" s="80"/>
      <c r="I67" s="81">
        <v>-553903</v>
      </c>
      <c r="J67" s="80"/>
      <c r="K67" s="81">
        <v>1145980</v>
      </c>
    </row>
    <row r="68" spans="1:32" ht="21.75" hidden="1" customHeight="1">
      <c r="A68" s="216" t="s">
        <v>223</v>
      </c>
      <c r="E68" s="81"/>
      <c r="F68" s="80"/>
      <c r="G68" s="81">
        <v>0</v>
      </c>
      <c r="H68" s="80"/>
      <c r="I68" s="81"/>
      <c r="J68" s="80"/>
      <c r="K68" s="81">
        <v>0</v>
      </c>
    </row>
    <row r="69" spans="1:32" ht="21.75" hidden="1" customHeight="1">
      <c r="A69" s="103" t="s">
        <v>130</v>
      </c>
      <c r="E69" s="81">
        <v>0</v>
      </c>
      <c r="F69" s="80"/>
      <c r="G69" s="81">
        <v>0</v>
      </c>
      <c r="H69" s="80"/>
      <c r="I69" s="81">
        <v>0</v>
      </c>
      <c r="J69" s="80"/>
      <c r="K69" s="81">
        <v>0</v>
      </c>
      <c r="N69" s="139"/>
      <c r="O69" s="139"/>
      <c r="P69" s="139"/>
      <c r="Q69" s="139"/>
      <c r="R69" s="139"/>
      <c r="S69" s="139"/>
      <c r="T69" s="139"/>
      <c r="U69" s="204"/>
      <c r="V69" s="204"/>
      <c r="W69" s="204"/>
      <c r="X69" s="204"/>
      <c r="Y69" s="204"/>
      <c r="Z69" s="204"/>
      <c r="AA69" s="204"/>
      <c r="AB69" s="204"/>
      <c r="AC69" s="204"/>
      <c r="AD69" s="204"/>
      <c r="AE69" s="204"/>
      <c r="AF69" s="204"/>
    </row>
    <row r="70" spans="1:32" ht="21.75" customHeight="1">
      <c r="A70" s="103" t="s">
        <v>98</v>
      </c>
      <c r="E70" s="121">
        <v>5578892</v>
      </c>
      <c r="F70" s="80"/>
      <c r="G70" s="121">
        <v>6347124</v>
      </c>
      <c r="H70" s="80"/>
      <c r="I70" s="121">
        <v>-518980</v>
      </c>
      <c r="J70" s="80"/>
      <c r="K70" s="121">
        <v>0</v>
      </c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</row>
    <row r="71" spans="1:32" ht="21.75" customHeight="1">
      <c r="A71" s="103" t="s">
        <v>139</v>
      </c>
      <c r="E71" s="147">
        <f>SUM(E50:E70,E40)</f>
        <v>343526308</v>
      </c>
      <c r="F71" s="140"/>
      <c r="G71" s="147">
        <f>SUM(G50:G70,G40)</f>
        <v>577573005</v>
      </c>
      <c r="H71" s="80"/>
      <c r="I71" s="147">
        <f>SUM(I50:I70,I40)</f>
        <v>112293646</v>
      </c>
      <c r="J71" s="140"/>
      <c r="K71" s="147">
        <f>SUM(K50:K70,K40)</f>
        <v>248452862</v>
      </c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</row>
    <row r="72" spans="1:32" ht="21.75" customHeight="1">
      <c r="A72" s="103" t="s">
        <v>116</v>
      </c>
      <c r="E72" s="116">
        <v>-153765712</v>
      </c>
      <c r="F72" s="80"/>
      <c r="G72" s="116">
        <v>-135249512</v>
      </c>
      <c r="H72" s="80"/>
      <c r="I72" s="116">
        <v>-107195231</v>
      </c>
      <c r="J72" s="80"/>
      <c r="K72" s="116">
        <v>-86620488</v>
      </c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</row>
    <row r="73" spans="1:32" ht="21.75" customHeight="1">
      <c r="A73" s="103" t="s">
        <v>218</v>
      </c>
      <c r="E73" s="116">
        <v>4005590</v>
      </c>
      <c r="F73" s="80"/>
      <c r="G73" s="116">
        <v>3069896</v>
      </c>
      <c r="H73" s="80"/>
      <c r="I73" s="116">
        <v>2028689</v>
      </c>
      <c r="J73" s="80"/>
      <c r="K73" s="116">
        <v>3069896</v>
      </c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</row>
    <row r="74" spans="1:32" ht="21.75" customHeight="1">
      <c r="A74" s="103" t="s">
        <v>212</v>
      </c>
      <c r="E74" s="116">
        <v>-9645408</v>
      </c>
      <c r="F74" s="80"/>
      <c r="G74" s="116">
        <v>-7246890</v>
      </c>
      <c r="H74" s="80"/>
      <c r="I74" s="116">
        <v>-702420</v>
      </c>
      <c r="J74" s="80"/>
      <c r="K74" s="116">
        <v>-3211211</v>
      </c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</row>
    <row r="75" spans="1:32" ht="21.75" customHeight="1">
      <c r="A75" s="100" t="s">
        <v>140</v>
      </c>
      <c r="E75" s="148">
        <f>SUM(E71:E74)</f>
        <v>184120778</v>
      </c>
      <c r="F75" s="79"/>
      <c r="G75" s="148">
        <f>SUM(G71:G74)</f>
        <v>438146499</v>
      </c>
      <c r="H75" s="79"/>
      <c r="I75" s="148">
        <f>SUM(I71:I74)</f>
        <v>6424684</v>
      </c>
      <c r="J75" s="79"/>
      <c r="K75" s="148">
        <f>SUM(K71:K74)</f>
        <v>161691059</v>
      </c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</row>
    <row r="76" spans="1:32" ht="21.75" customHeight="1">
      <c r="A76" s="100"/>
      <c r="E76" s="140"/>
      <c r="F76" s="80"/>
      <c r="G76" s="140"/>
      <c r="H76" s="80"/>
      <c r="I76" s="140"/>
      <c r="J76" s="80"/>
      <c r="K76" s="140"/>
    </row>
    <row r="77" spans="1:32" ht="21.75" customHeight="1">
      <c r="A77" s="209" t="s">
        <v>28</v>
      </c>
      <c r="E77" s="210"/>
      <c r="F77" s="210"/>
      <c r="G77" s="211"/>
      <c r="I77" s="210"/>
      <c r="J77" s="210"/>
      <c r="K77" s="210"/>
    </row>
    <row r="78" spans="1:32" ht="21.75" customHeight="1">
      <c r="A78" s="103" t="s">
        <v>252</v>
      </c>
      <c r="E78" s="81">
        <v>0</v>
      </c>
      <c r="F78" s="140"/>
      <c r="G78" s="81">
        <v>0</v>
      </c>
      <c r="H78" s="140"/>
      <c r="I78" s="81">
        <v>-13320000</v>
      </c>
      <c r="J78" s="140"/>
      <c r="K78" s="81">
        <v>-155168759</v>
      </c>
    </row>
    <row r="79" spans="1:32" ht="21.75" customHeight="1">
      <c r="A79" s="103" t="s">
        <v>253</v>
      </c>
      <c r="E79" s="81">
        <v>0</v>
      </c>
      <c r="F79" s="140"/>
      <c r="G79" s="81">
        <v>0</v>
      </c>
      <c r="H79" s="140"/>
      <c r="I79" s="81">
        <v>24500000</v>
      </c>
      <c r="J79" s="140"/>
      <c r="K79" s="81">
        <v>179485598</v>
      </c>
    </row>
    <row r="80" spans="1:32" ht="21.75" hidden="1" customHeight="1">
      <c r="A80" s="103" t="s">
        <v>127</v>
      </c>
      <c r="E80" s="81">
        <v>0</v>
      </c>
      <c r="F80" s="140"/>
      <c r="G80" s="81">
        <v>0</v>
      </c>
      <c r="H80" s="140"/>
      <c r="I80" s="81">
        <v>0</v>
      </c>
      <c r="J80" s="140"/>
      <c r="K80" s="81">
        <v>0</v>
      </c>
    </row>
    <row r="81" spans="1:11" ht="21.75" hidden="1" customHeight="1">
      <c r="A81" s="103" t="s">
        <v>128</v>
      </c>
      <c r="E81" s="81"/>
      <c r="F81" s="140"/>
      <c r="G81" s="81"/>
      <c r="H81" s="140"/>
      <c r="I81" s="81"/>
      <c r="J81" s="140"/>
      <c r="K81" s="81"/>
    </row>
    <row r="82" spans="1:11" ht="21.75" hidden="1" customHeight="1">
      <c r="A82" s="103" t="s">
        <v>178</v>
      </c>
      <c r="E82" s="81">
        <v>0</v>
      </c>
      <c r="F82" s="140"/>
      <c r="G82" s="81">
        <v>0</v>
      </c>
      <c r="H82" s="140"/>
      <c r="I82" s="81">
        <v>0</v>
      </c>
      <c r="J82" s="140"/>
      <c r="K82" s="81">
        <v>0</v>
      </c>
    </row>
    <row r="83" spans="1:11" ht="21.75" customHeight="1">
      <c r="A83" s="103" t="s">
        <v>179</v>
      </c>
      <c r="E83" s="81">
        <v>0</v>
      </c>
      <c r="F83" s="140"/>
      <c r="G83" s="81">
        <v>0</v>
      </c>
      <c r="H83" s="140"/>
      <c r="I83" s="81">
        <v>0</v>
      </c>
      <c r="J83" s="140"/>
      <c r="K83" s="81">
        <v>-4999924</v>
      </c>
    </row>
    <row r="84" spans="1:11" ht="21.75" hidden="1" customHeight="1">
      <c r="A84" s="103" t="s">
        <v>180</v>
      </c>
      <c r="E84" s="81">
        <v>0</v>
      </c>
      <c r="F84" s="140"/>
      <c r="G84" s="81">
        <v>0</v>
      </c>
      <c r="H84" s="140"/>
      <c r="I84" s="81">
        <v>0</v>
      </c>
      <c r="J84" s="140"/>
      <c r="K84" s="81">
        <v>0</v>
      </c>
    </row>
    <row r="85" spans="1:11" ht="21.75" customHeight="1">
      <c r="A85" s="103" t="s">
        <v>117</v>
      </c>
      <c r="E85" s="81">
        <v>-208695876</v>
      </c>
      <c r="F85" s="140"/>
      <c r="G85" s="81">
        <v>-887932488</v>
      </c>
      <c r="H85" s="140"/>
      <c r="I85" s="81">
        <v>-137831548</v>
      </c>
      <c r="J85" s="140"/>
      <c r="K85" s="81">
        <v>-751607292</v>
      </c>
    </row>
    <row r="86" spans="1:11" ht="21.75" hidden="1" customHeight="1">
      <c r="A86" s="103" t="s">
        <v>228</v>
      </c>
      <c r="E86" s="81">
        <v>0</v>
      </c>
      <c r="F86" s="140"/>
      <c r="G86" s="81">
        <v>0</v>
      </c>
      <c r="H86" s="81"/>
      <c r="I86" s="141">
        <v>0</v>
      </c>
      <c r="J86" s="140"/>
      <c r="K86" s="141">
        <v>0</v>
      </c>
    </row>
    <row r="87" spans="1:11" ht="21.75" customHeight="1">
      <c r="A87" s="103" t="s">
        <v>118</v>
      </c>
      <c r="E87" s="81">
        <v>-4423375</v>
      </c>
      <c r="F87" s="140"/>
      <c r="G87" s="81">
        <v>-2861053</v>
      </c>
      <c r="H87" s="140"/>
      <c r="I87" s="81">
        <v>-2897149</v>
      </c>
      <c r="J87" s="140"/>
      <c r="K87" s="81">
        <v>-1678710</v>
      </c>
    </row>
    <row r="88" spans="1:11" ht="21.75" customHeight="1">
      <c r="A88" s="103" t="s">
        <v>119</v>
      </c>
      <c r="E88" s="81">
        <v>619796</v>
      </c>
      <c r="F88" s="80"/>
      <c r="G88" s="81">
        <v>1961396</v>
      </c>
      <c r="H88" s="80"/>
      <c r="I88" s="140">
        <v>582643</v>
      </c>
      <c r="J88" s="80"/>
      <c r="K88" s="140">
        <v>513818</v>
      </c>
    </row>
    <row r="89" spans="1:11" ht="21.75" customHeight="1">
      <c r="A89" s="103" t="s">
        <v>201</v>
      </c>
      <c r="E89" s="81">
        <v>0</v>
      </c>
      <c r="F89" s="80"/>
      <c r="G89" s="81">
        <v>32679</v>
      </c>
      <c r="H89" s="80"/>
      <c r="I89" s="140">
        <v>0</v>
      </c>
      <c r="J89" s="80"/>
      <c r="K89" s="140">
        <v>0</v>
      </c>
    </row>
    <row r="90" spans="1:11" ht="21.75" customHeight="1">
      <c r="A90" s="103" t="s">
        <v>196</v>
      </c>
      <c r="E90" s="81">
        <v>0</v>
      </c>
      <c r="F90" s="80"/>
      <c r="G90" s="81">
        <v>0</v>
      </c>
      <c r="H90" s="80"/>
      <c r="I90" s="140">
        <v>37999900</v>
      </c>
      <c r="J90" s="80"/>
      <c r="K90" s="140">
        <v>43999796</v>
      </c>
    </row>
    <row r="91" spans="1:11" ht="21.75" customHeight="1">
      <c r="A91" s="103" t="s">
        <v>24</v>
      </c>
      <c r="E91" s="81">
        <v>374501</v>
      </c>
      <c r="F91" s="83"/>
      <c r="G91" s="81">
        <v>661141</v>
      </c>
      <c r="H91" s="83"/>
      <c r="I91" s="81">
        <v>2813459</v>
      </c>
      <c r="J91" s="83"/>
      <c r="K91" s="81">
        <v>7392709</v>
      </c>
    </row>
    <row r="92" spans="1:11" ht="21.75" customHeight="1">
      <c r="A92" s="100" t="s">
        <v>216</v>
      </c>
      <c r="E92" s="148">
        <f>SUM(E78:E91)</f>
        <v>-212124954</v>
      </c>
      <c r="F92" s="79"/>
      <c r="G92" s="148">
        <f>SUM(G78:G91)</f>
        <v>-888138325</v>
      </c>
      <c r="H92" s="79"/>
      <c r="I92" s="148">
        <f>SUM(I78:I91)</f>
        <v>-88152695</v>
      </c>
      <c r="J92" s="79"/>
      <c r="K92" s="148">
        <f>SUM(K78:K91)</f>
        <v>-682062764</v>
      </c>
    </row>
    <row r="93" spans="1:11" ht="21.75" customHeight="1">
      <c r="A93" s="100"/>
      <c r="E93" s="142"/>
      <c r="F93" s="79"/>
      <c r="G93" s="142"/>
      <c r="H93" s="79"/>
      <c r="I93" s="142"/>
      <c r="J93" s="79"/>
      <c r="K93" s="142"/>
    </row>
    <row r="94" spans="1:11" ht="21.75" customHeight="1">
      <c r="A94" s="48" t="s">
        <v>50</v>
      </c>
      <c r="B94" s="48"/>
      <c r="C94" s="48"/>
      <c r="D94" s="48"/>
      <c r="E94" s="48"/>
      <c r="F94" s="48"/>
      <c r="G94" s="203"/>
      <c r="I94" s="48"/>
      <c r="J94" s="48"/>
      <c r="K94" s="48"/>
    </row>
    <row r="95" spans="1:11" ht="21.75" customHeight="1">
      <c r="A95" s="48" t="s">
        <v>146</v>
      </c>
      <c r="B95" s="48"/>
      <c r="C95" s="48"/>
      <c r="D95" s="48"/>
      <c r="E95" s="48"/>
      <c r="F95" s="48"/>
      <c r="G95" s="203"/>
      <c r="I95" s="48"/>
      <c r="J95" s="48"/>
      <c r="K95" s="48"/>
    </row>
    <row r="96" spans="1:11" ht="21.75" customHeight="1">
      <c r="A96" s="48"/>
      <c r="B96" s="48"/>
      <c r="C96" s="48"/>
      <c r="D96" s="48"/>
      <c r="E96" s="48"/>
      <c r="F96" s="48"/>
      <c r="G96" s="203"/>
      <c r="I96" s="48"/>
      <c r="J96" s="48"/>
      <c r="K96" s="48"/>
    </row>
    <row r="97" spans="1:32" ht="21.75" customHeight="1">
      <c r="A97" s="48"/>
      <c r="B97" s="48"/>
      <c r="C97" s="48"/>
      <c r="D97" s="48"/>
      <c r="E97" s="222" t="s">
        <v>25</v>
      </c>
      <c r="F97" s="222"/>
      <c r="G97" s="222"/>
      <c r="H97" s="201"/>
      <c r="I97" s="222" t="s">
        <v>26</v>
      </c>
      <c r="J97" s="222"/>
      <c r="K97" s="222"/>
    </row>
    <row r="98" spans="1:32" ht="21.75" customHeight="1">
      <c r="A98" s="48"/>
      <c r="B98" s="48"/>
      <c r="C98" s="48"/>
      <c r="D98" s="48"/>
      <c r="E98" s="231" t="s">
        <v>143</v>
      </c>
      <c r="F98" s="231"/>
      <c r="G98" s="231"/>
      <c r="H98" s="207"/>
      <c r="I98" s="231" t="s">
        <v>143</v>
      </c>
      <c r="J98" s="231"/>
      <c r="K98" s="231"/>
    </row>
    <row r="99" spans="1:32" ht="21.75" customHeight="1">
      <c r="D99" s="51" t="s">
        <v>0</v>
      </c>
      <c r="E99" s="52">
        <v>2568</v>
      </c>
      <c r="F99" s="208"/>
      <c r="G99" s="52">
        <v>2567</v>
      </c>
      <c r="H99" s="208"/>
      <c r="I99" s="52">
        <v>2568</v>
      </c>
      <c r="J99" s="208"/>
      <c r="K99" s="52">
        <v>2567</v>
      </c>
    </row>
    <row r="100" spans="1:32" ht="21.75" customHeight="1">
      <c r="A100" s="103"/>
      <c r="C100" s="214"/>
      <c r="D100" s="215"/>
      <c r="E100" s="232" t="s">
        <v>149</v>
      </c>
      <c r="F100" s="232"/>
      <c r="G100" s="232"/>
      <c r="H100" s="232"/>
      <c r="I100" s="232"/>
      <c r="J100" s="232"/>
      <c r="K100" s="232"/>
    </row>
    <row r="101" spans="1:32" ht="21.75" customHeight="1">
      <c r="A101" s="209" t="s">
        <v>29</v>
      </c>
      <c r="D101" s="51"/>
      <c r="E101" s="140"/>
      <c r="F101" s="80"/>
      <c r="G101" s="140"/>
      <c r="H101" s="80"/>
      <c r="I101" s="140"/>
      <c r="J101" s="80"/>
      <c r="K101" s="140"/>
    </row>
    <row r="102" spans="1:32" ht="21.75" customHeight="1">
      <c r="A102" s="103" t="s">
        <v>214</v>
      </c>
      <c r="E102" s="81">
        <v>29405572</v>
      </c>
      <c r="F102" s="140"/>
      <c r="G102" s="81">
        <v>53348593</v>
      </c>
      <c r="H102" s="140"/>
      <c r="I102" s="81">
        <v>29405572</v>
      </c>
      <c r="J102" s="140"/>
      <c r="K102" s="81">
        <v>53348593</v>
      </c>
    </row>
    <row r="103" spans="1:32" ht="21.75" customHeight="1">
      <c r="A103" s="103" t="s">
        <v>125</v>
      </c>
      <c r="E103" s="81">
        <v>0</v>
      </c>
      <c r="F103" s="140"/>
      <c r="G103" s="81">
        <v>0</v>
      </c>
      <c r="H103" s="140"/>
      <c r="I103" s="81">
        <v>117240000</v>
      </c>
      <c r="J103" s="140"/>
      <c r="K103" s="81">
        <v>311800000</v>
      </c>
    </row>
    <row r="104" spans="1:32" ht="21.75" customHeight="1">
      <c r="A104" s="103" t="s">
        <v>126</v>
      </c>
      <c r="E104" s="81">
        <v>0</v>
      </c>
      <c r="F104" s="140"/>
      <c r="G104" s="81">
        <v>0</v>
      </c>
      <c r="H104" s="140"/>
      <c r="I104" s="81">
        <v>-139200000</v>
      </c>
      <c r="J104" s="140"/>
      <c r="K104" s="81">
        <v>-210000000</v>
      </c>
    </row>
    <row r="105" spans="1:32" ht="21.75" customHeight="1">
      <c r="A105" s="103" t="s">
        <v>202</v>
      </c>
      <c r="E105" s="81">
        <v>249252722</v>
      </c>
      <c r="F105" s="140"/>
      <c r="G105" s="81">
        <v>1121830000</v>
      </c>
      <c r="H105" s="140"/>
      <c r="I105" s="81">
        <v>202000000</v>
      </c>
      <c r="J105" s="140"/>
      <c r="K105" s="81">
        <v>624230000</v>
      </c>
    </row>
    <row r="106" spans="1:32" ht="21.75" customHeight="1">
      <c r="A106" s="103" t="s">
        <v>203</v>
      </c>
      <c r="E106" s="81">
        <v>-158622402</v>
      </c>
      <c r="F106" s="140"/>
      <c r="G106" s="81">
        <v>-697752876</v>
      </c>
      <c r="H106" s="140"/>
      <c r="I106" s="81">
        <v>-60432945</v>
      </c>
      <c r="J106" s="140"/>
      <c r="K106" s="81">
        <v>-264550428</v>
      </c>
    </row>
    <row r="107" spans="1:32" ht="21.75" customHeight="1">
      <c r="A107" s="103" t="s">
        <v>120</v>
      </c>
      <c r="E107" s="81">
        <v>-41006253</v>
      </c>
      <c r="F107" s="140"/>
      <c r="G107" s="81">
        <v>-31445926</v>
      </c>
      <c r="H107" s="140"/>
      <c r="I107" s="140">
        <v>-12987674</v>
      </c>
      <c r="J107" s="140"/>
      <c r="K107" s="140">
        <v>-12322051</v>
      </c>
      <c r="L107" s="204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  <c r="Z107" s="204"/>
      <c r="AA107" s="204"/>
      <c r="AB107" s="204"/>
      <c r="AC107" s="204"/>
      <c r="AD107" s="204"/>
      <c r="AE107" s="204"/>
      <c r="AF107" s="204"/>
    </row>
    <row r="108" spans="1:32" ht="21.75" customHeight="1">
      <c r="A108" s="103" t="s">
        <v>158</v>
      </c>
      <c r="E108" s="140">
        <v>296239500</v>
      </c>
      <c r="F108" s="140"/>
      <c r="G108" s="140">
        <v>0</v>
      </c>
      <c r="H108" s="140"/>
      <c r="I108" s="140">
        <v>296239500</v>
      </c>
      <c r="J108" s="140"/>
      <c r="K108" s="140">
        <v>0</v>
      </c>
      <c r="L108" s="204"/>
      <c r="M108" s="204"/>
      <c r="N108" s="204"/>
      <c r="O108" s="204"/>
      <c r="P108" s="204"/>
      <c r="Q108" s="204"/>
      <c r="R108" s="204"/>
      <c r="S108" s="204"/>
      <c r="T108" s="204"/>
      <c r="U108" s="204"/>
      <c r="V108" s="204"/>
      <c r="W108" s="204"/>
      <c r="X108" s="204"/>
      <c r="Y108" s="204"/>
      <c r="Z108" s="204"/>
      <c r="AA108" s="204"/>
      <c r="AB108" s="204"/>
      <c r="AC108" s="204"/>
      <c r="AD108" s="204"/>
      <c r="AE108" s="204"/>
      <c r="AF108" s="204"/>
    </row>
    <row r="109" spans="1:32" ht="21.75" customHeight="1">
      <c r="A109" s="103" t="s">
        <v>254</v>
      </c>
      <c r="E109" s="140">
        <v>-300000000</v>
      </c>
      <c r="F109" s="140"/>
      <c r="G109" s="140">
        <v>0</v>
      </c>
      <c r="H109" s="140"/>
      <c r="I109" s="140">
        <v>-300000000</v>
      </c>
      <c r="J109" s="140"/>
      <c r="K109" s="140">
        <v>0</v>
      </c>
      <c r="L109" s="204"/>
      <c r="M109" s="204"/>
      <c r="N109" s="204"/>
      <c r="O109" s="204"/>
      <c r="P109" s="204"/>
      <c r="Q109" s="204"/>
      <c r="R109" s="204"/>
      <c r="S109" s="204"/>
      <c r="T109" s="204"/>
      <c r="U109" s="204"/>
      <c r="V109" s="204"/>
      <c r="W109" s="204"/>
      <c r="X109" s="204"/>
      <c r="Y109" s="204"/>
      <c r="Z109" s="204"/>
      <c r="AA109" s="204"/>
      <c r="AB109" s="204"/>
      <c r="AC109" s="204"/>
      <c r="AD109" s="204"/>
      <c r="AE109" s="204"/>
      <c r="AF109" s="204"/>
    </row>
    <row r="110" spans="1:32" ht="21.75" customHeight="1">
      <c r="A110" s="103" t="s">
        <v>136</v>
      </c>
      <c r="E110" s="140">
        <v>-39960210</v>
      </c>
      <c r="F110" s="140"/>
      <c r="G110" s="140">
        <v>0</v>
      </c>
      <c r="H110" s="140"/>
      <c r="I110" s="140">
        <v>-39960210</v>
      </c>
      <c r="J110" s="140"/>
      <c r="K110" s="140">
        <v>0</v>
      </c>
    </row>
    <row r="111" spans="1:32" ht="21.75" customHeight="1">
      <c r="A111" s="100" t="s">
        <v>215</v>
      </c>
      <c r="E111" s="148">
        <f>SUM(E102:E110)</f>
        <v>35308929</v>
      </c>
      <c r="F111" s="79"/>
      <c r="G111" s="148">
        <f>SUM(G102:G110)</f>
        <v>445979791</v>
      </c>
      <c r="H111" s="79"/>
      <c r="I111" s="148">
        <f>SUM(I102:I110)</f>
        <v>92304243</v>
      </c>
      <c r="J111" s="79"/>
      <c r="K111" s="148">
        <f>SUM(K102:K110)</f>
        <v>502506114</v>
      </c>
    </row>
    <row r="112" spans="1:32" ht="21.75" customHeight="1">
      <c r="A112" s="100"/>
      <c r="E112" s="140"/>
      <c r="F112" s="80"/>
      <c r="G112" s="140"/>
      <c r="H112" s="80"/>
      <c r="I112" s="140"/>
      <c r="J112" s="80"/>
      <c r="K112" s="140"/>
    </row>
    <row r="113" spans="1:32" ht="21.75" customHeight="1">
      <c r="A113" s="100" t="s">
        <v>278</v>
      </c>
      <c r="E113" s="149">
        <f>SUM(E75,E92,E111)</f>
        <v>7304753</v>
      </c>
      <c r="F113" s="79"/>
      <c r="G113" s="149">
        <f>SUM(G75,G92,G111)</f>
        <v>-4012035</v>
      </c>
      <c r="H113" s="79"/>
      <c r="I113" s="149">
        <f>SUM(I75,I92,I111)</f>
        <v>10576232</v>
      </c>
      <c r="J113" s="79"/>
      <c r="K113" s="149">
        <f>SUM(K75,K92,K111)</f>
        <v>-17865591</v>
      </c>
    </row>
    <row r="114" spans="1:32" ht="21.75" customHeight="1">
      <c r="A114" s="103" t="s">
        <v>148</v>
      </c>
      <c r="E114" s="145">
        <f>BS!F9</f>
        <v>120901302</v>
      </c>
      <c r="F114" s="80"/>
      <c r="G114" s="80">
        <v>124913337</v>
      </c>
      <c r="H114" s="80"/>
      <c r="I114" s="145">
        <f>BS!J9</f>
        <v>33468161</v>
      </c>
      <c r="J114" s="80"/>
      <c r="K114" s="80">
        <v>51333752</v>
      </c>
    </row>
    <row r="115" spans="1:32" ht="21.75" customHeight="1" thickBot="1">
      <c r="A115" s="100" t="s">
        <v>147</v>
      </c>
      <c r="D115" s="51" t="s">
        <v>156</v>
      </c>
      <c r="E115" s="150">
        <f>SUM(E113:E114)</f>
        <v>128206055</v>
      </c>
      <c r="F115" s="79"/>
      <c r="G115" s="150">
        <f>SUM(G113:G114)</f>
        <v>120901302</v>
      </c>
      <c r="H115" s="79"/>
      <c r="I115" s="150">
        <f>SUM(I113:I114)</f>
        <v>44044393</v>
      </c>
      <c r="J115" s="79"/>
      <c r="K115" s="150">
        <f>SUM(K113:K114)</f>
        <v>33468161</v>
      </c>
    </row>
    <row r="116" spans="1:32" ht="21.75" customHeight="1" thickTop="1">
      <c r="A116" s="103"/>
      <c r="E116" s="80"/>
      <c r="F116" s="80"/>
      <c r="G116" s="80"/>
      <c r="H116" s="80"/>
      <c r="I116" s="80"/>
      <c r="J116" s="80"/>
      <c r="K116" s="80"/>
    </row>
    <row r="117" spans="1:32" ht="21.75" customHeight="1">
      <c r="A117" s="209" t="s">
        <v>47</v>
      </c>
      <c r="E117" s="80"/>
      <c r="F117" s="80"/>
      <c r="G117" s="80"/>
      <c r="H117" s="80"/>
      <c r="I117" s="80"/>
      <c r="J117" s="80"/>
      <c r="K117" s="80"/>
    </row>
    <row r="118" spans="1:32" ht="24.75" customHeight="1">
      <c r="A118" s="103" t="s">
        <v>258</v>
      </c>
      <c r="E118" s="81">
        <v>-49120277</v>
      </c>
      <c r="F118" s="80"/>
      <c r="G118" s="81">
        <v>35376977</v>
      </c>
      <c r="H118" s="80"/>
      <c r="I118" s="81">
        <v>-44256466</v>
      </c>
      <c r="J118" s="80"/>
      <c r="K118" s="81">
        <v>25007043</v>
      </c>
    </row>
    <row r="119" spans="1:32" ht="21.75" customHeight="1">
      <c r="A119" s="103" t="s">
        <v>99</v>
      </c>
      <c r="E119" s="81">
        <v>5635372</v>
      </c>
      <c r="F119" s="80"/>
      <c r="G119" s="81">
        <v>58177517</v>
      </c>
      <c r="H119" s="80"/>
      <c r="I119" s="81">
        <v>5635372</v>
      </c>
      <c r="J119" s="80"/>
      <c r="K119" s="81">
        <v>56404051</v>
      </c>
    </row>
    <row r="120" spans="1:32" ht="21.75" customHeight="1">
      <c r="A120" s="103" t="s">
        <v>272</v>
      </c>
      <c r="E120" s="81">
        <v>9648583</v>
      </c>
      <c r="F120" s="80"/>
      <c r="G120" s="81">
        <v>7534554</v>
      </c>
      <c r="H120" s="80"/>
      <c r="I120" s="81">
        <v>0</v>
      </c>
      <c r="J120" s="80"/>
      <c r="K120" s="81">
        <v>802376</v>
      </c>
    </row>
    <row r="121" spans="1:32" ht="21.75" customHeight="1">
      <c r="A121" s="103" t="s">
        <v>137</v>
      </c>
      <c r="E121" s="81">
        <v>1149715</v>
      </c>
      <c r="F121" s="80"/>
      <c r="G121" s="81">
        <v>15943542</v>
      </c>
      <c r="H121" s="80"/>
      <c r="I121" s="81">
        <v>0</v>
      </c>
      <c r="J121" s="80"/>
      <c r="K121" s="81">
        <v>15943542</v>
      </c>
      <c r="L121" s="204"/>
      <c r="M121" s="204"/>
      <c r="N121" s="204"/>
      <c r="O121" s="204"/>
      <c r="P121" s="204"/>
      <c r="Q121" s="204"/>
      <c r="R121" s="204"/>
      <c r="S121" s="204"/>
      <c r="T121" s="204"/>
      <c r="U121" s="204"/>
      <c r="V121" s="204"/>
      <c r="W121" s="204"/>
      <c r="X121" s="204"/>
      <c r="Y121" s="204"/>
      <c r="Z121" s="204"/>
      <c r="AA121" s="204"/>
      <c r="AB121" s="204"/>
      <c r="AC121" s="204"/>
      <c r="AD121" s="204"/>
      <c r="AE121" s="204"/>
      <c r="AF121" s="204"/>
    </row>
    <row r="122" spans="1:32" ht="21.75" customHeight="1">
      <c r="A122" s="103" t="s">
        <v>273</v>
      </c>
      <c r="E122" s="81">
        <v>0</v>
      </c>
      <c r="F122" s="80"/>
      <c r="G122" s="81">
        <v>177582</v>
      </c>
      <c r="H122" s="80"/>
      <c r="I122" s="81">
        <v>0</v>
      </c>
      <c r="J122" s="80"/>
      <c r="K122" s="81">
        <v>90134</v>
      </c>
    </row>
    <row r="123" spans="1:32" ht="21.75" hidden="1" customHeight="1">
      <c r="A123" s="103" t="s">
        <v>141</v>
      </c>
      <c r="E123" s="81"/>
      <c r="F123" s="80"/>
      <c r="G123" s="81"/>
      <c r="H123" s="80"/>
      <c r="I123" s="81"/>
      <c r="J123" s="80"/>
      <c r="K123" s="81"/>
      <c r="L123" s="204"/>
      <c r="M123" s="217"/>
      <c r="N123" s="204"/>
      <c r="O123" s="204"/>
      <c r="P123" s="204"/>
      <c r="Q123" s="204"/>
      <c r="R123" s="204"/>
      <c r="S123" s="204"/>
      <c r="T123" s="204"/>
      <c r="U123" s="204"/>
      <c r="V123" s="204"/>
      <c r="W123" s="204"/>
      <c r="X123" s="204"/>
      <c r="Y123" s="204"/>
      <c r="Z123" s="204"/>
      <c r="AA123" s="204"/>
      <c r="AB123" s="204"/>
      <c r="AC123" s="204"/>
      <c r="AD123" s="204"/>
      <c r="AE123" s="204"/>
      <c r="AF123" s="204"/>
    </row>
    <row r="124" spans="1:32" ht="21.75" hidden="1" customHeight="1">
      <c r="A124" s="103" t="s">
        <v>171</v>
      </c>
      <c r="E124" s="81"/>
      <c r="F124" s="80"/>
      <c r="G124" s="81">
        <v>0</v>
      </c>
      <c r="H124" s="80"/>
      <c r="I124" s="81"/>
      <c r="J124" s="80"/>
      <c r="K124" s="81">
        <v>0</v>
      </c>
      <c r="L124" s="204"/>
      <c r="M124" s="217"/>
      <c r="N124" s="204"/>
      <c r="O124" s="204"/>
      <c r="P124" s="204"/>
      <c r="Q124" s="204"/>
      <c r="R124" s="204"/>
      <c r="S124" s="204"/>
      <c r="T124" s="204"/>
      <c r="U124" s="204"/>
      <c r="V124" s="204"/>
      <c r="W124" s="204"/>
      <c r="X124" s="204"/>
      <c r="Y124" s="204"/>
      <c r="Z124" s="204"/>
      <c r="AA124" s="204"/>
      <c r="AB124" s="204"/>
      <c r="AC124" s="204"/>
      <c r="AD124" s="204"/>
      <c r="AE124" s="204"/>
      <c r="AF124" s="204"/>
    </row>
    <row r="125" spans="1:32" ht="21.75" customHeight="1">
      <c r="A125" s="204" t="s">
        <v>219</v>
      </c>
      <c r="E125" s="80">
        <v>-54027672</v>
      </c>
      <c r="F125" s="80"/>
      <c r="G125" s="80">
        <v>-6042324</v>
      </c>
      <c r="H125" s="80"/>
      <c r="I125" s="81">
        <v>-54027672</v>
      </c>
      <c r="J125" s="80"/>
      <c r="K125" s="81">
        <v>-5099533</v>
      </c>
    </row>
    <row r="126" spans="1:32" ht="21.75" customHeight="1">
      <c r="A126" s="103" t="s">
        <v>123</v>
      </c>
      <c r="E126" s="81">
        <v>18630</v>
      </c>
      <c r="F126" s="80"/>
      <c r="G126" s="81">
        <v>67500</v>
      </c>
      <c r="H126" s="80"/>
      <c r="I126" s="81">
        <v>0</v>
      </c>
      <c r="J126" s="80"/>
      <c r="K126" s="81">
        <v>0</v>
      </c>
      <c r="L126" s="204"/>
      <c r="M126" s="204"/>
      <c r="N126" s="204"/>
      <c r="O126" s="204"/>
      <c r="P126" s="204"/>
      <c r="Q126" s="204"/>
      <c r="R126" s="204"/>
      <c r="S126" s="204"/>
      <c r="T126" s="204"/>
      <c r="U126" s="204"/>
      <c r="V126" s="204"/>
      <c r="W126" s="204"/>
      <c r="X126" s="204"/>
      <c r="Y126" s="204"/>
      <c r="Z126" s="204"/>
      <c r="AA126" s="204"/>
      <c r="AB126" s="204"/>
      <c r="AC126" s="204"/>
      <c r="AD126" s="204"/>
      <c r="AE126" s="204"/>
      <c r="AF126" s="204"/>
    </row>
    <row r="127" spans="1:32" ht="21.75" customHeight="1">
      <c r="A127" s="103" t="s">
        <v>211</v>
      </c>
      <c r="E127" s="81">
        <v>0</v>
      </c>
      <c r="F127" s="210"/>
      <c r="G127" s="210">
        <v>16472059</v>
      </c>
      <c r="I127" s="81">
        <v>0</v>
      </c>
      <c r="J127" s="210"/>
      <c r="K127" s="81">
        <v>0</v>
      </c>
    </row>
    <row r="128" spans="1:32" ht="21.75" customHeight="1">
      <c r="A128" s="103" t="s">
        <v>255</v>
      </c>
      <c r="E128" s="210">
        <v>-64718596</v>
      </c>
      <c r="F128" s="210"/>
      <c r="G128" s="210">
        <v>0</v>
      </c>
      <c r="I128" s="81">
        <v>-63093299</v>
      </c>
      <c r="J128" s="210"/>
      <c r="K128" s="81">
        <v>0</v>
      </c>
    </row>
    <row r="129" spans="1:11" ht="21.75" hidden="1" customHeight="1">
      <c r="A129" s="204" t="s">
        <v>220</v>
      </c>
      <c r="E129" s="218">
        <v>64998</v>
      </c>
      <c r="G129" s="143">
        <v>0</v>
      </c>
      <c r="I129" s="144">
        <v>0</v>
      </c>
      <c r="K129" s="144">
        <v>0</v>
      </c>
    </row>
    <row r="131" spans="1:11" ht="21.75" customHeight="1">
      <c r="E131" s="210"/>
      <c r="F131" s="210"/>
      <c r="G131" s="210"/>
      <c r="I131" s="210"/>
      <c r="J131" s="210"/>
      <c r="K131" s="210"/>
    </row>
    <row r="132" spans="1:11" ht="21.75" customHeight="1">
      <c r="E132" s="204"/>
      <c r="F132" s="204"/>
      <c r="G132" s="204"/>
      <c r="I132" s="204"/>
      <c r="J132" s="204"/>
      <c r="K132" s="204"/>
    </row>
    <row r="133" spans="1:11" ht="21.75" customHeight="1">
      <c r="K133" s="204"/>
    </row>
  </sheetData>
  <sheetProtection formatCells="0" formatColumns="0" formatRows="0" insertColumns="0" insertRows="0" insertHyperlinks="0" deleteColumns="0" deleteRows="0" sort="0" autoFilter="0" pivotTables="0"/>
  <mergeCells count="15">
    <mergeCell ref="E97:G97"/>
    <mergeCell ref="I97:K97"/>
    <mergeCell ref="E98:G98"/>
    <mergeCell ref="I98:K98"/>
    <mergeCell ref="E100:K100"/>
    <mergeCell ref="E4:G4"/>
    <mergeCell ref="I4:K4"/>
    <mergeCell ref="E5:G5"/>
    <mergeCell ref="I5:K5"/>
    <mergeCell ref="E7:K7"/>
    <mergeCell ref="E45:G45"/>
    <mergeCell ref="I45:K45"/>
    <mergeCell ref="E46:G46"/>
    <mergeCell ref="I46:K46"/>
    <mergeCell ref="E48:K48"/>
  </mergeCells>
  <pageMargins left="0.78740157480314998" right="0.78740157480314998" top="0.47244094488188998" bottom="0.511811023622047" header="0.511811023622047" footer="0.511811023622047"/>
  <pageSetup paperSize="9" scale="70" firstPageNumber="12" fitToHeight="3" orientation="portrait" useFirstPageNumber="1" r:id="rId1"/>
  <headerFooter>
    <oddFooter>&amp;L&amp;"Angsana New,Regular" หมายเหตุประกอบงบการเงินเป็นส่วนหนึ่งของงบการเงินนี้
&amp;C&amp;"Angsana New,Regular"&amp;P</oddFooter>
  </headerFooter>
  <rowBreaks count="2" manualBreakCount="2">
    <brk id="41" max="10" man="1"/>
    <brk id="93" max="10" man="1"/>
  </rowBreaks>
  <customProperties>
    <customPr name="OrphanNamesChecke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4441-FA36-402D-B23E-C1F0F607D21D}">
  <sheetPr codeName="Sheet13">
    <tabColor rgb="FF7030A0"/>
  </sheetPr>
  <dimension ref="A1:S44"/>
  <sheetViews>
    <sheetView showGridLines="0" view="pageBreakPreview" zoomScaleNormal="85" zoomScaleSheetLayoutView="100" workbookViewId="0">
      <selection activeCell="R18" sqref="R18"/>
    </sheetView>
  </sheetViews>
  <sheetFormatPr defaultColWidth="8" defaultRowHeight="24" customHeight="1"/>
  <cols>
    <col min="1" max="1" width="9.54296875" style="3" customWidth="1"/>
    <col min="2" max="2" width="10.453125" style="3" customWidth="1"/>
    <col min="3" max="3" width="21" style="3" customWidth="1"/>
    <col min="4" max="4" width="3.81640625" style="3" customWidth="1"/>
    <col min="5" max="5" width="9.54296875" style="3" customWidth="1"/>
    <col min="6" max="6" width="14" style="4" bestFit="1" customWidth="1"/>
    <col min="7" max="7" width="1.453125" style="4" customWidth="1"/>
    <col min="8" max="8" width="12.54296875" style="4" customWidth="1"/>
    <col min="9" max="9" width="1.453125" style="3" customWidth="1"/>
    <col min="10" max="10" width="12.54296875" style="4" customWidth="1"/>
    <col min="11" max="11" width="1.453125" style="4" customWidth="1"/>
    <col min="12" max="12" width="12.54296875" style="4" customWidth="1"/>
    <col min="13" max="13" width="1.453125" style="3" customWidth="1"/>
    <col min="20" max="16384" width="8" style="3"/>
  </cols>
  <sheetData>
    <row r="1" spans="1:12" ht="24" customHeight="1">
      <c r="A1" s="22" t="s">
        <v>50</v>
      </c>
      <c r="B1" s="2"/>
      <c r="C1" s="2"/>
      <c r="D1" s="2"/>
      <c r="E1" s="2"/>
      <c r="F1" s="2"/>
      <c r="G1" s="2"/>
      <c r="H1" s="2"/>
      <c r="J1" s="2"/>
      <c r="K1" s="2"/>
      <c r="L1" s="1"/>
    </row>
    <row r="2" spans="1:12" ht="24" customHeight="1">
      <c r="A2" s="22" t="s">
        <v>107</v>
      </c>
      <c r="B2" s="2"/>
      <c r="C2" s="2"/>
      <c r="D2" s="2"/>
      <c r="E2" s="2"/>
      <c r="F2" s="2"/>
      <c r="G2" s="2"/>
      <c r="H2" s="2"/>
      <c r="J2" s="2"/>
      <c r="K2" s="2"/>
      <c r="L2" s="2"/>
    </row>
    <row r="3" spans="1:12" ht="24" customHeight="1">
      <c r="A3" s="2"/>
      <c r="B3" s="2"/>
      <c r="C3" s="2"/>
      <c r="D3" s="2"/>
      <c r="E3" s="2"/>
      <c r="F3" s="2"/>
      <c r="G3" s="2"/>
      <c r="H3" s="2"/>
      <c r="J3" s="2"/>
      <c r="K3" s="2"/>
      <c r="L3" s="2"/>
    </row>
    <row r="4" spans="1:12" ht="24" customHeight="1">
      <c r="A4" s="2"/>
      <c r="B4" s="2"/>
      <c r="C4" s="2"/>
      <c r="D4" s="2"/>
      <c r="E4" s="11"/>
      <c r="F4" s="234" t="s">
        <v>25</v>
      </c>
      <c r="G4" s="234"/>
      <c r="H4" s="234"/>
      <c r="I4" s="45"/>
      <c r="J4" s="234" t="s">
        <v>26</v>
      </c>
      <c r="K4" s="234"/>
      <c r="L4" s="234"/>
    </row>
    <row r="5" spans="1:12" ht="24" customHeight="1">
      <c r="E5" s="11"/>
      <c r="F5" s="235" t="s">
        <v>85</v>
      </c>
      <c r="G5" s="235"/>
      <c r="H5" s="235"/>
      <c r="I5" s="45"/>
      <c r="J5" s="235" t="s">
        <v>85</v>
      </c>
      <c r="K5" s="235"/>
      <c r="L5" s="235"/>
    </row>
    <row r="6" spans="1:12" ht="24" customHeight="1">
      <c r="C6" s="5"/>
      <c r="D6" s="5"/>
      <c r="E6" s="11"/>
      <c r="F6" s="235" t="s">
        <v>138</v>
      </c>
      <c r="G6" s="235"/>
      <c r="H6" s="235"/>
      <c r="I6" s="45"/>
      <c r="J6" s="235" t="s">
        <v>138</v>
      </c>
      <c r="K6" s="235"/>
      <c r="L6" s="235"/>
    </row>
    <row r="7" spans="1:12" ht="24" customHeight="1">
      <c r="C7" s="5"/>
      <c r="D7" s="5"/>
      <c r="E7" s="11" t="s">
        <v>0</v>
      </c>
      <c r="F7" s="10">
        <v>2564</v>
      </c>
      <c r="G7" s="12"/>
      <c r="H7" s="10">
        <v>2563</v>
      </c>
      <c r="I7" s="12"/>
      <c r="J7" s="10">
        <v>2564</v>
      </c>
      <c r="K7" s="12"/>
      <c r="L7" s="10">
        <v>2563</v>
      </c>
    </row>
    <row r="8" spans="1:12" ht="24" customHeight="1">
      <c r="C8" s="5"/>
      <c r="D8" s="5"/>
      <c r="E8" s="11"/>
      <c r="F8" s="233" t="s">
        <v>64</v>
      </c>
      <c r="G8" s="233"/>
      <c r="H8" s="233"/>
      <c r="I8" s="233"/>
      <c r="J8" s="233"/>
      <c r="K8" s="233"/>
      <c r="L8" s="233"/>
    </row>
    <row r="9" spans="1:12" ht="24" customHeight="1">
      <c r="A9" s="13" t="s">
        <v>4</v>
      </c>
      <c r="B9" s="14"/>
      <c r="C9" s="14"/>
      <c r="D9" s="15"/>
      <c r="E9" s="16"/>
      <c r="F9" s="17"/>
      <c r="G9" s="17"/>
      <c r="H9" s="17"/>
      <c r="I9" s="14"/>
      <c r="J9" s="17"/>
      <c r="K9" s="17"/>
      <c r="L9" s="17"/>
    </row>
    <row r="10" spans="1:12" ht="24" customHeight="1">
      <c r="A10" s="18" t="s">
        <v>94</v>
      </c>
      <c r="B10" s="14"/>
      <c r="C10" s="14"/>
      <c r="D10" s="15"/>
      <c r="E10" s="16" t="s">
        <v>121</v>
      </c>
      <c r="F10" s="19">
        <v>78382</v>
      </c>
      <c r="G10" s="20"/>
      <c r="H10" s="19">
        <v>231734</v>
      </c>
      <c r="I10" s="20"/>
      <c r="J10" s="19">
        <v>32461</v>
      </c>
      <c r="K10" s="20"/>
      <c r="L10" s="19">
        <v>59533</v>
      </c>
    </row>
    <row r="11" spans="1:12" ht="24" customHeight="1">
      <c r="A11" s="18" t="s">
        <v>38</v>
      </c>
      <c r="B11" s="14"/>
      <c r="C11" s="14"/>
      <c r="D11" s="15"/>
      <c r="E11" s="16" t="s">
        <v>121</v>
      </c>
      <c r="F11" s="19">
        <v>2791</v>
      </c>
      <c r="G11" s="20"/>
      <c r="H11" s="19">
        <v>5615</v>
      </c>
      <c r="I11" s="20"/>
      <c r="J11" s="19">
        <v>3669</v>
      </c>
      <c r="K11" s="20"/>
      <c r="L11" s="19">
        <v>5347</v>
      </c>
    </row>
    <row r="12" spans="1:12" ht="24" customHeight="1">
      <c r="A12" s="18" t="s">
        <v>52</v>
      </c>
      <c r="B12" s="14"/>
      <c r="C12" s="14"/>
      <c r="D12" s="15"/>
      <c r="E12" s="16" t="s">
        <v>121</v>
      </c>
      <c r="F12" s="19">
        <v>232556</v>
      </c>
      <c r="G12" s="20"/>
      <c r="H12" s="19">
        <v>237530</v>
      </c>
      <c r="I12" s="20"/>
      <c r="J12" s="19">
        <v>229388</v>
      </c>
      <c r="K12" s="20"/>
      <c r="L12" s="19">
        <v>192277</v>
      </c>
    </row>
    <row r="13" spans="1:12" ht="24" customHeight="1">
      <c r="A13" s="18" t="s">
        <v>129</v>
      </c>
      <c r="B13" s="14"/>
      <c r="C13" s="14"/>
      <c r="D13" s="15"/>
      <c r="E13" s="16"/>
      <c r="F13" s="19">
        <v>25075</v>
      </c>
      <c r="G13" s="20"/>
      <c r="H13" s="19">
        <v>31081</v>
      </c>
      <c r="I13" s="20"/>
      <c r="J13" s="19">
        <v>1673</v>
      </c>
      <c r="K13" s="20"/>
      <c r="L13" s="20">
        <v>1198</v>
      </c>
    </row>
    <row r="14" spans="1:12" ht="24" customHeight="1">
      <c r="A14" s="14" t="s">
        <v>19</v>
      </c>
      <c r="B14" s="14"/>
      <c r="C14" s="14"/>
      <c r="D14" s="15"/>
      <c r="E14" s="16">
        <v>5</v>
      </c>
      <c r="F14" s="21">
        <f>51+17274</f>
        <v>17325</v>
      </c>
      <c r="G14" s="20"/>
      <c r="H14" s="21">
        <f>43+5984</f>
        <v>6027</v>
      </c>
      <c r="I14" s="20"/>
      <c r="J14" s="21">
        <f>907+10205</f>
        <v>11112</v>
      </c>
      <c r="K14" s="20"/>
      <c r="L14" s="21">
        <f>6016+3047</f>
        <v>9063</v>
      </c>
    </row>
    <row r="15" spans="1:12" ht="24" customHeight="1">
      <c r="A15" s="22" t="s">
        <v>6</v>
      </c>
      <c r="B15" s="14"/>
      <c r="C15" s="14"/>
      <c r="D15" s="15"/>
      <c r="E15" s="14"/>
      <c r="F15" s="21">
        <f>SUM(F10:F14)</f>
        <v>356129</v>
      </c>
      <c r="G15" s="20"/>
      <c r="H15" s="21">
        <f>SUM(H10:H14)</f>
        <v>511987</v>
      </c>
      <c r="I15" s="20"/>
      <c r="J15" s="21">
        <f>SUM(J10:J14)</f>
        <v>278303</v>
      </c>
      <c r="K15" s="14"/>
      <c r="L15" s="21">
        <f>SUM(L10:L14)</f>
        <v>267418</v>
      </c>
    </row>
    <row r="16" spans="1:12" ht="24" customHeight="1">
      <c r="A16" s="22"/>
      <c r="B16" s="14"/>
      <c r="C16" s="14"/>
      <c r="D16" s="15"/>
      <c r="E16" s="14"/>
      <c r="F16" s="20"/>
      <c r="G16" s="20"/>
      <c r="H16" s="20"/>
      <c r="I16" s="20"/>
      <c r="J16" s="20"/>
      <c r="K16" s="14"/>
      <c r="L16" s="20"/>
    </row>
    <row r="17" spans="1:13" ht="24" customHeight="1">
      <c r="A17" s="13" t="s">
        <v>5</v>
      </c>
      <c r="B17" s="14"/>
      <c r="C17" s="14"/>
      <c r="D17" s="15"/>
      <c r="E17" s="16"/>
      <c r="F17" s="20"/>
      <c r="G17" s="20"/>
      <c r="H17" s="20"/>
      <c r="I17" s="20"/>
      <c r="J17" s="20"/>
      <c r="K17" s="14"/>
      <c r="L17" s="20"/>
    </row>
    <row r="18" spans="1:13" ht="24" customHeight="1">
      <c r="A18" s="14" t="s">
        <v>95</v>
      </c>
      <c r="B18" s="14"/>
      <c r="C18" s="14"/>
      <c r="D18" s="15"/>
      <c r="E18" s="16"/>
      <c r="F18" s="19">
        <v>111345</v>
      </c>
      <c r="G18" s="20"/>
      <c r="H18" s="19">
        <v>170721</v>
      </c>
      <c r="I18" s="20"/>
      <c r="J18" s="19">
        <v>33576</v>
      </c>
      <c r="K18" s="20"/>
      <c r="L18" s="19">
        <v>39744</v>
      </c>
    </row>
    <row r="19" spans="1:13" ht="24" customHeight="1">
      <c r="A19" s="14" t="s">
        <v>49</v>
      </c>
      <c r="B19" s="14"/>
      <c r="C19" s="14"/>
      <c r="D19" s="15"/>
      <c r="E19" s="16">
        <v>5</v>
      </c>
      <c r="F19" s="19">
        <v>1735</v>
      </c>
      <c r="G19" s="20"/>
      <c r="H19" s="19">
        <v>2499</v>
      </c>
      <c r="I19" s="20"/>
      <c r="J19" s="20">
        <v>397</v>
      </c>
      <c r="K19" s="20"/>
      <c r="L19" s="20">
        <v>991</v>
      </c>
    </row>
    <row r="20" spans="1:13" ht="24" customHeight="1">
      <c r="A20" s="14" t="s">
        <v>110</v>
      </c>
      <c r="B20" s="14"/>
      <c r="C20" s="14"/>
      <c r="D20" s="15"/>
      <c r="E20" s="16"/>
      <c r="F20" s="19">
        <v>166834</v>
      </c>
      <c r="G20" s="20"/>
      <c r="H20" s="19">
        <v>147023</v>
      </c>
      <c r="I20" s="20"/>
      <c r="J20" s="20">
        <v>163971</v>
      </c>
      <c r="K20" s="20"/>
      <c r="L20" s="20">
        <v>114260</v>
      </c>
    </row>
    <row r="21" spans="1:13" ht="24" customHeight="1">
      <c r="A21" s="14" t="s">
        <v>124</v>
      </c>
      <c r="B21" s="14"/>
      <c r="C21" s="14"/>
      <c r="D21" s="15"/>
      <c r="E21" s="16">
        <v>5</v>
      </c>
      <c r="F21" s="19">
        <v>21787</v>
      </c>
      <c r="G21" s="20"/>
      <c r="H21" s="19">
        <v>27144</v>
      </c>
      <c r="I21" s="20"/>
      <c r="J21" s="20">
        <v>1115</v>
      </c>
      <c r="K21" s="20"/>
      <c r="L21" s="20">
        <v>961</v>
      </c>
    </row>
    <row r="22" spans="1:13" ht="24" customHeight="1">
      <c r="A22" s="14" t="s">
        <v>51</v>
      </c>
      <c r="B22" s="14"/>
      <c r="C22" s="14"/>
      <c r="D22" s="15"/>
      <c r="E22" s="16"/>
      <c r="F22" s="20">
        <v>37482</v>
      </c>
      <c r="G22" s="20"/>
      <c r="H22" s="19">
        <v>56379</v>
      </c>
      <c r="I22" s="20"/>
      <c r="J22" s="20">
        <v>26219</v>
      </c>
      <c r="K22" s="20"/>
      <c r="L22" s="20">
        <v>27565</v>
      </c>
    </row>
    <row r="23" spans="1:13" ht="24" customHeight="1">
      <c r="A23" s="14" t="s">
        <v>22</v>
      </c>
      <c r="B23" s="14"/>
      <c r="C23" s="14"/>
      <c r="D23" s="15"/>
      <c r="E23" s="16">
        <v>5</v>
      </c>
      <c r="F23" s="21">
        <v>39424</v>
      </c>
      <c r="G23" s="20"/>
      <c r="H23" s="21">
        <v>64671</v>
      </c>
      <c r="I23" s="20"/>
      <c r="J23" s="21">
        <v>23930</v>
      </c>
      <c r="K23" s="20"/>
      <c r="L23" s="21">
        <v>32440</v>
      </c>
    </row>
    <row r="24" spans="1:13" ht="24" customHeight="1">
      <c r="A24" s="22" t="s">
        <v>7</v>
      </c>
      <c r="B24" s="14"/>
      <c r="C24" s="14"/>
      <c r="D24" s="15"/>
      <c r="E24" s="14"/>
      <c r="F24" s="21">
        <f>SUM(F18:F23)</f>
        <v>378607</v>
      </c>
      <c r="G24" s="20"/>
      <c r="H24" s="21">
        <f>SUM(H18:H23)</f>
        <v>468437</v>
      </c>
      <c r="I24" s="20"/>
      <c r="J24" s="21">
        <f>SUM(J18:J23)</f>
        <v>249208</v>
      </c>
      <c r="K24" s="14"/>
      <c r="L24" s="21">
        <f>SUM(L18:L23)</f>
        <v>215961</v>
      </c>
    </row>
    <row r="25" spans="1:13" ht="24" customHeight="1">
      <c r="A25" s="22"/>
      <c r="B25" s="14"/>
      <c r="C25" s="14"/>
      <c r="D25" s="15"/>
      <c r="E25" s="14"/>
      <c r="F25" s="20"/>
      <c r="G25" s="20"/>
      <c r="H25" s="20"/>
      <c r="I25" s="20"/>
      <c r="J25" s="20"/>
      <c r="K25" s="14"/>
      <c r="L25" s="20"/>
    </row>
    <row r="26" spans="1:13" ht="24" customHeight="1">
      <c r="A26" s="23" t="s">
        <v>86</v>
      </c>
      <c r="B26" s="14"/>
      <c r="C26" s="14"/>
      <c r="D26" s="15"/>
      <c r="E26" s="14"/>
      <c r="F26" s="20">
        <f>F15-F24</f>
        <v>-22478</v>
      </c>
      <c r="G26" s="20"/>
      <c r="H26" s="20">
        <f>H15-H24</f>
        <v>43550</v>
      </c>
      <c r="I26" s="20"/>
      <c r="J26" s="20">
        <f>J15-J24</f>
        <v>29095</v>
      </c>
      <c r="K26" s="14"/>
      <c r="L26" s="20">
        <f>L15-L24</f>
        <v>51457</v>
      </c>
    </row>
    <row r="27" spans="1:13" ht="24" customHeight="1">
      <c r="A27" s="24" t="s">
        <v>48</v>
      </c>
      <c r="B27" s="14"/>
      <c r="C27" s="14"/>
      <c r="D27" s="15"/>
      <c r="E27" s="16">
        <v>5</v>
      </c>
      <c r="F27" s="21">
        <v>-20371</v>
      </c>
      <c r="G27" s="20"/>
      <c r="H27" s="21">
        <v>-16945</v>
      </c>
      <c r="I27" s="20"/>
      <c r="J27" s="21">
        <v>-10170</v>
      </c>
      <c r="K27" s="20"/>
      <c r="L27" s="21">
        <v>-5646</v>
      </c>
    </row>
    <row r="28" spans="1:13" ht="24" customHeight="1">
      <c r="A28" s="23" t="s">
        <v>87</v>
      </c>
      <c r="B28" s="14"/>
      <c r="C28" s="14"/>
      <c r="D28" s="15"/>
      <c r="E28" s="14"/>
      <c r="F28" s="20">
        <f>SUM(F26:F27)</f>
        <v>-42849</v>
      </c>
      <c r="G28" s="20"/>
      <c r="H28" s="20">
        <f>SUM(H26:H27)</f>
        <v>26605</v>
      </c>
      <c r="I28" s="20"/>
      <c r="J28" s="20">
        <f>SUM(J26:J27)</f>
        <v>18925</v>
      </c>
      <c r="K28" s="14"/>
      <c r="L28" s="20">
        <f>SUM(L26:L27)</f>
        <v>45811</v>
      </c>
    </row>
    <row r="29" spans="1:13" ht="24" customHeight="1">
      <c r="A29" s="14" t="s">
        <v>109</v>
      </c>
      <c r="B29" s="14"/>
      <c r="C29" s="14"/>
      <c r="D29" s="15"/>
      <c r="E29" s="16">
        <v>12</v>
      </c>
      <c r="F29" s="25">
        <v>8176</v>
      </c>
      <c r="G29" s="20"/>
      <c r="H29" s="25">
        <v>-7843</v>
      </c>
      <c r="I29" s="20"/>
      <c r="J29" s="25">
        <v>-3543</v>
      </c>
      <c r="K29" s="20"/>
      <c r="L29" s="25">
        <v>-8808</v>
      </c>
      <c r="M29" s="7"/>
    </row>
    <row r="30" spans="1:13" ht="24" customHeight="1">
      <c r="A30" s="26" t="s">
        <v>88</v>
      </c>
      <c r="B30" s="14"/>
      <c r="C30" s="14"/>
      <c r="D30" s="15"/>
      <c r="E30" s="16"/>
      <c r="F30" s="27">
        <f>F28+F29</f>
        <v>-34673</v>
      </c>
      <c r="G30" s="20"/>
      <c r="H30" s="27">
        <f>H28+H29</f>
        <v>18762</v>
      </c>
      <c r="I30" s="20"/>
      <c r="J30" s="27">
        <f>J28+J29</f>
        <v>15382</v>
      </c>
      <c r="K30" s="14"/>
      <c r="L30" s="27">
        <f>L28+L29</f>
        <v>37003</v>
      </c>
    </row>
    <row r="31" spans="1:13" ht="10.5" customHeight="1">
      <c r="A31" s="28"/>
      <c r="B31" s="14"/>
      <c r="C31" s="14"/>
      <c r="D31" s="15"/>
      <c r="E31" s="14"/>
      <c r="F31" s="29"/>
      <c r="G31" s="29"/>
      <c r="H31" s="29"/>
      <c r="I31" s="29"/>
      <c r="J31" s="29"/>
      <c r="K31" s="14"/>
      <c r="L31" s="29"/>
    </row>
    <row r="32" spans="1:13" ht="24" customHeight="1" thickBot="1">
      <c r="A32" s="30" t="s">
        <v>89</v>
      </c>
      <c r="B32" s="14"/>
      <c r="C32" s="14"/>
      <c r="D32" s="15"/>
      <c r="E32" s="14"/>
      <c r="F32" s="31">
        <f>F30</f>
        <v>-34673</v>
      </c>
      <c r="G32" s="46"/>
      <c r="H32" s="31">
        <f>H30</f>
        <v>18762</v>
      </c>
      <c r="I32" s="46"/>
      <c r="J32" s="31">
        <f>J30</f>
        <v>15382</v>
      </c>
      <c r="K32" s="14"/>
      <c r="L32" s="31">
        <f>L30</f>
        <v>37003</v>
      </c>
    </row>
    <row r="33" spans="1:12" ht="18" customHeight="1" thickTop="1">
      <c r="A33" s="28"/>
      <c r="B33" s="14"/>
      <c r="C33" s="14"/>
      <c r="D33" s="15"/>
      <c r="E33" s="14"/>
      <c r="F33" s="29"/>
      <c r="G33" s="29"/>
      <c r="H33" s="29"/>
      <c r="I33" s="14"/>
      <c r="J33" s="29"/>
      <c r="K33" s="29"/>
      <c r="L33" s="29"/>
    </row>
    <row r="34" spans="1:12" ht="24" customHeight="1">
      <c r="A34" s="30" t="s">
        <v>90</v>
      </c>
      <c r="B34" s="9"/>
      <c r="C34" s="32"/>
      <c r="D34" s="33"/>
      <c r="E34" s="32"/>
      <c r="F34" s="32"/>
      <c r="G34" s="32"/>
      <c r="H34" s="32"/>
      <c r="I34" s="14"/>
      <c r="J34" s="29"/>
      <c r="K34" s="29"/>
      <c r="L34" s="29"/>
    </row>
    <row r="35" spans="1:12" ht="24" customHeight="1" thickBot="1">
      <c r="A35" s="34" t="s">
        <v>91</v>
      </c>
      <c r="B35" s="9"/>
      <c r="C35" s="32"/>
      <c r="D35" s="33"/>
      <c r="E35" s="35"/>
      <c r="F35" s="36">
        <f>F30</f>
        <v>-34673</v>
      </c>
      <c r="G35" s="47"/>
      <c r="H35" s="36">
        <f>H30</f>
        <v>18762</v>
      </c>
      <c r="I35" s="14"/>
      <c r="J35" s="36">
        <f>J30</f>
        <v>15382</v>
      </c>
      <c r="K35" s="9"/>
      <c r="L35" s="36">
        <f>L30</f>
        <v>37003</v>
      </c>
    </row>
    <row r="36" spans="1:12" ht="24" customHeight="1" thickTop="1">
      <c r="A36" s="28"/>
      <c r="B36" s="9"/>
      <c r="C36" s="32"/>
      <c r="D36" s="33"/>
      <c r="E36" s="37"/>
      <c r="F36" s="32"/>
      <c r="G36" s="32"/>
      <c r="H36" s="32"/>
      <c r="I36" s="14"/>
      <c r="J36" s="38"/>
      <c r="K36" s="38"/>
      <c r="L36" s="38"/>
    </row>
    <row r="37" spans="1:12" ht="24" customHeight="1">
      <c r="A37" s="39" t="s">
        <v>92</v>
      </c>
      <c r="B37" s="40"/>
      <c r="C37" s="41"/>
      <c r="D37" s="40"/>
      <c r="E37" s="35"/>
      <c r="F37" s="32"/>
      <c r="G37" s="32"/>
      <c r="H37" s="32"/>
      <c r="I37" s="14"/>
      <c r="J37" s="38"/>
      <c r="K37" s="38"/>
      <c r="L37" s="38"/>
    </row>
    <row r="38" spans="1:12" ht="24" customHeight="1" thickBot="1">
      <c r="A38" s="34" t="s">
        <v>91</v>
      </c>
      <c r="B38" s="40"/>
      <c r="C38" s="41"/>
      <c r="D38" s="40"/>
      <c r="E38" s="35"/>
      <c r="F38" s="36">
        <f>F32</f>
        <v>-34673</v>
      </c>
      <c r="G38" s="47"/>
      <c r="H38" s="36">
        <f>H32</f>
        <v>18762</v>
      </c>
      <c r="I38" s="14"/>
      <c r="J38" s="36">
        <f>J32</f>
        <v>15382</v>
      </c>
      <c r="K38" s="9"/>
      <c r="L38" s="36">
        <f>L32</f>
        <v>37003</v>
      </c>
    </row>
    <row r="39" spans="1:12" ht="24" customHeight="1" thickTop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2" ht="24" customHeight="1" thickBot="1">
      <c r="A40" s="44" t="s">
        <v>122</v>
      </c>
      <c r="B40" s="40"/>
      <c r="C40" s="41"/>
      <c r="D40" s="40"/>
      <c r="E40" s="16"/>
      <c r="F40" s="42">
        <f>F35/319682</f>
        <v>-0.10846090802735218</v>
      </c>
      <c r="G40" s="38"/>
      <c r="H40" s="42">
        <f>H35/319682</f>
        <v>5.8689572762933163E-2</v>
      </c>
      <c r="I40" s="38"/>
      <c r="J40" s="42">
        <f>J35/319682</f>
        <v>4.8116565837300819E-2</v>
      </c>
      <c r="K40" s="38"/>
      <c r="L40" s="42">
        <f>L35/319682</f>
        <v>0.11574940096721116</v>
      </c>
    </row>
    <row r="41" spans="1:12" ht="10.4" customHeight="1" thickTop="1">
      <c r="A41" s="14"/>
      <c r="B41" s="14"/>
      <c r="C41" s="14"/>
      <c r="D41" s="15"/>
      <c r="E41" s="14"/>
      <c r="F41" s="43"/>
      <c r="G41" s="43"/>
      <c r="H41" s="43"/>
      <c r="I41" s="14"/>
      <c r="J41" s="43"/>
      <c r="K41" s="43"/>
      <c r="L41" s="43"/>
    </row>
    <row r="42" spans="1:12" ht="24" customHeight="1">
      <c r="A42" s="8"/>
      <c r="F42" s="6"/>
      <c r="G42" s="6"/>
      <c r="H42" s="6"/>
      <c r="J42" s="6"/>
      <c r="K42" s="6"/>
      <c r="L42" s="6"/>
    </row>
    <row r="43" spans="1:12" ht="24" customHeight="1">
      <c r="F43" s="6"/>
      <c r="G43" s="6"/>
      <c r="H43" s="6"/>
      <c r="J43" s="6"/>
      <c r="K43" s="6"/>
      <c r="L43" s="6"/>
    </row>
    <row r="44" spans="1:12" ht="24" customHeight="1">
      <c r="F44" s="6"/>
      <c r="G44" s="6"/>
      <c r="H44" s="6"/>
      <c r="J44" s="6"/>
      <c r="K44" s="6"/>
      <c r="L44" s="6"/>
    </row>
  </sheetData>
  <mergeCells count="7">
    <mergeCell ref="F8:L8"/>
    <mergeCell ref="F4:H4"/>
    <mergeCell ref="J4:L4"/>
    <mergeCell ref="F5:H5"/>
    <mergeCell ref="J5:L5"/>
    <mergeCell ref="F6:H6"/>
    <mergeCell ref="J6:L6"/>
  </mergeCells>
  <pageMargins left="0.78740157480314998" right="0.78740157480314998" top="0.47244094488188998" bottom="0.511811023622047" header="0.511811023622047" footer="0.511811023622047"/>
  <pageSetup paperSize="9" scale="80" firstPageNumber="6" orientation="portrait" useFirstPageNumber="1" r:id="rId1"/>
  <headerFooter>
    <oddFooter>&amp;L&amp;"Angsana New,Regular"   หมายเหตุประกอบงบการเงินเป็นส่วนหนึ่งของงบการเงินระหว่างกาลนี้
&amp;C&amp;"Angsana New,Regular"&amp;P</oddFooter>
  </headerFooter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21.5"/>
  <sheetData/>
  <phoneticPr fontId="0" type="noConversion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21.5"/>
  <sheetData/>
  <phoneticPr fontId="0" type="noConversion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/>
  </sheetViews>
  <sheetFormatPr defaultRowHeight="21.5"/>
  <sheetData/>
  <phoneticPr fontId="0" type="noConversion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workbookViewId="0"/>
  </sheetViews>
  <sheetFormatPr defaultRowHeight="21.5"/>
  <sheetData/>
  <phoneticPr fontId="0" type="noConversion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"/>
  <sheetViews>
    <sheetView workbookViewId="0"/>
  </sheetViews>
  <sheetFormatPr defaultRowHeight="21.5"/>
  <sheetData/>
  <phoneticPr fontId="0" type="noConversion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"/>
  <sheetViews>
    <sheetView workbookViewId="0"/>
  </sheetViews>
  <sheetFormatPr defaultRowHeight="21.5"/>
  <sheetData/>
  <phoneticPr fontId="0" type="noConversion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2060"/>
  </sheetPr>
  <dimension ref="A1:AG103"/>
  <sheetViews>
    <sheetView tabSelected="1" view="pageBreakPreview" topLeftCell="A76" zoomScale="70" zoomScaleNormal="90" zoomScaleSheetLayoutView="70" workbookViewId="0">
      <selection activeCell="H95" sqref="H95"/>
    </sheetView>
  </sheetViews>
  <sheetFormatPr defaultColWidth="8.1796875" defaultRowHeight="24" customHeight="1"/>
  <cols>
    <col min="1" max="1" width="42.81640625" style="180" customWidth="1"/>
    <col min="2" max="2" width="7.453125" style="51" customWidth="1"/>
    <col min="3" max="3" width="0.54296875" style="180" customWidth="1"/>
    <col min="4" max="4" width="13.1796875" style="183" customWidth="1"/>
    <col min="5" max="5" width="0.54296875" style="180" customWidth="1"/>
    <col min="6" max="6" width="13.1796875" style="183" customWidth="1"/>
    <col min="7" max="7" width="0.54296875" style="180" customWidth="1"/>
    <col min="8" max="8" width="13.1796875" style="180" customWidth="1"/>
    <col min="9" max="9" width="0.54296875" style="180" customWidth="1"/>
    <col min="10" max="10" width="13.1796875" style="180" customWidth="1"/>
    <col min="11" max="11" width="18.453125" style="49" customWidth="1"/>
    <col min="12" max="12" width="22.1796875" style="49" customWidth="1"/>
    <col min="13" max="13" width="6.81640625" style="49" customWidth="1"/>
    <col min="14" max="14" width="20.81640625" style="49" customWidth="1"/>
    <col min="15" max="15" width="17.81640625" style="49" customWidth="1"/>
    <col min="16" max="16" width="14.1796875" style="49" customWidth="1"/>
    <col min="17" max="17" width="11" style="49" customWidth="1"/>
    <col min="18" max="18" width="11.81640625" style="179" customWidth="1"/>
    <col min="19" max="33" width="8.1796875" style="179"/>
    <col min="34" max="16384" width="8.1796875" style="180"/>
  </cols>
  <sheetData>
    <row r="1" spans="1:18" ht="24.65" customHeight="1">
      <c r="A1" s="48" t="s">
        <v>50</v>
      </c>
      <c r="B1" s="48"/>
      <c r="C1" s="48"/>
      <c r="D1" s="177"/>
      <c r="E1" s="177"/>
      <c r="F1" s="177"/>
      <c r="G1" s="177"/>
      <c r="H1" s="178"/>
      <c r="I1" s="178"/>
      <c r="J1" s="178"/>
    </row>
    <row r="2" spans="1:18" ht="24.65" customHeight="1">
      <c r="A2" s="50" t="s">
        <v>195</v>
      </c>
      <c r="B2" s="181"/>
      <c r="C2" s="177"/>
      <c r="D2" s="177"/>
      <c r="E2" s="177"/>
      <c r="F2" s="177"/>
      <c r="G2" s="177"/>
      <c r="H2" s="178"/>
      <c r="I2" s="178"/>
      <c r="J2" s="178"/>
    </row>
    <row r="3" spans="1:18" ht="24.65" customHeight="1">
      <c r="A3" s="50"/>
      <c r="C3" s="182"/>
      <c r="D3" s="182"/>
      <c r="E3" s="182"/>
      <c r="F3" s="182"/>
      <c r="G3" s="182"/>
    </row>
    <row r="4" spans="1:18" ht="24.65" customHeight="1">
      <c r="A4" s="177"/>
      <c r="B4" s="181"/>
      <c r="D4" s="222" t="s">
        <v>25</v>
      </c>
      <c r="E4" s="222"/>
      <c r="F4" s="222"/>
      <c r="G4" s="222"/>
      <c r="H4" s="222" t="s">
        <v>26</v>
      </c>
      <c r="I4" s="222"/>
      <c r="J4" s="222"/>
    </row>
    <row r="5" spans="1:18" ht="24.65" customHeight="1">
      <c r="A5" s="177"/>
      <c r="B5" s="181"/>
      <c r="D5" s="225" t="s">
        <v>54</v>
      </c>
      <c r="E5" s="225"/>
      <c r="F5" s="225"/>
      <c r="G5" s="225"/>
      <c r="H5" s="225" t="s">
        <v>54</v>
      </c>
      <c r="I5" s="225"/>
      <c r="J5" s="225"/>
    </row>
    <row r="6" spans="1:18" ht="24" customHeight="1">
      <c r="A6" s="50" t="s">
        <v>20</v>
      </c>
      <c r="B6" s="51" t="s">
        <v>0</v>
      </c>
      <c r="D6" s="52">
        <v>2568</v>
      </c>
      <c r="E6" s="184"/>
      <c r="F6" s="52">
        <v>2567</v>
      </c>
      <c r="G6" s="184"/>
      <c r="H6" s="52">
        <v>2568</v>
      </c>
      <c r="I6" s="184"/>
      <c r="J6" s="52">
        <v>2567</v>
      </c>
    </row>
    <row r="7" spans="1:18" ht="24" customHeight="1">
      <c r="D7" s="223" t="s">
        <v>149</v>
      </c>
      <c r="E7" s="223"/>
      <c r="F7" s="223"/>
      <c r="G7" s="223"/>
      <c r="H7" s="223"/>
      <c r="I7" s="223"/>
      <c r="J7" s="223"/>
    </row>
    <row r="8" spans="1:18" ht="24.65" customHeight="1">
      <c r="A8" s="185" t="s">
        <v>8</v>
      </c>
      <c r="D8" s="186"/>
      <c r="E8" s="187"/>
      <c r="F8" s="186"/>
      <c r="G8" s="187"/>
      <c r="H8" s="187"/>
      <c r="I8" s="187"/>
      <c r="J8" s="187"/>
      <c r="K8" s="53"/>
      <c r="L8" s="54"/>
      <c r="M8" s="54"/>
      <c r="N8" s="54"/>
      <c r="O8" s="54"/>
      <c r="P8" s="54"/>
    </row>
    <row r="9" spans="1:18" ht="24" customHeight="1">
      <c r="A9" s="180" t="s">
        <v>93</v>
      </c>
      <c r="B9" s="51" t="s">
        <v>156</v>
      </c>
      <c r="D9" s="49">
        <v>128206055</v>
      </c>
      <c r="E9" s="49"/>
      <c r="F9" s="49">
        <v>120901302</v>
      </c>
      <c r="G9" s="49"/>
      <c r="H9" s="49">
        <v>44044393</v>
      </c>
      <c r="I9" s="49"/>
      <c r="J9" s="49">
        <v>33468161</v>
      </c>
    </row>
    <row r="10" spans="1:18" ht="24" customHeight="1">
      <c r="A10" s="180" t="s">
        <v>65</v>
      </c>
      <c r="B10" s="51" t="s">
        <v>229</v>
      </c>
      <c r="D10" s="49">
        <v>52938705</v>
      </c>
      <c r="E10" s="49"/>
      <c r="F10" s="49">
        <v>55427167</v>
      </c>
      <c r="G10" s="49"/>
      <c r="H10" s="49">
        <v>37047866</v>
      </c>
      <c r="I10" s="49"/>
      <c r="J10" s="49">
        <v>30328608</v>
      </c>
    </row>
    <row r="11" spans="1:18" ht="24" customHeight="1">
      <c r="A11" s="180" t="s">
        <v>55</v>
      </c>
      <c r="D11" s="49">
        <v>20380478</v>
      </c>
      <c r="E11" s="49"/>
      <c r="F11" s="49">
        <v>16850668</v>
      </c>
      <c r="G11" s="49"/>
      <c r="H11" s="49">
        <v>8873587</v>
      </c>
      <c r="I11" s="49"/>
      <c r="J11" s="49">
        <v>5797796</v>
      </c>
      <c r="M11" s="54"/>
      <c r="O11" s="54"/>
      <c r="P11" s="54"/>
      <c r="Q11" s="54"/>
    </row>
    <row r="12" spans="1:18" ht="24" customHeight="1">
      <c r="A12" s="180" t="s">
        <v>66</v>
      </c>
      <c r="B12" s="51" t="s">
        <v>230</v>
      </c>
      <c r="D12" s="49">
        <v>580382448</v>
      </c>
      <c r="E12" s="49"/>
      <c r="F12" s="49">
        <v>399924947</v>
      </c>
      <c r="G12" s="49"/>
      <c r="H12" s="49">
        <v>72800326</v>
      </c>
      <c r="I12" s="49"/>
      <c r="J12" s="49">
        <v>91751974</v>
      </c>
    </row>
    <row r="13" spans="1:18" ht="24" customHeight="1">
      <c r="A13" s="180" t="s">
        <v>186</v>
      </c>
      <c r="D13" s="49"/>
      <c r="E13" s="49"/>
      <c r="F13" s="49"/>
      <c r="G13" s="49"/>
      <c r="H13" s="49"/>
      <c r="I13" s="49"/>
      <c r="J13" s="49"/>
    </row>
    <row r="14" spans="1:18" ht="24" customHeight="1">
      <c r="A14" s="180" t="s">
        <v>187</v>
      </c>
      <c r="D14" s="49">
        <v>106666312</v>
      </c>
      <c r="E14" s="49"/>
      <c r="F14" s="49">
        <v>71952096</v>
      </c>
      <c r="G14" s="49"/>
      <c r="H14" s="49">
        <v>91435691</v>
      </c>
      <c r="I14" s="49"/>
      <c r="J14" s="49">
        <v>46254889</v>
      </c>
    </row>
    <row r="15" spans="1:18" ht="24" customHeight="1">
      <c r="A15" s="180" t="s">
        <v>67</v>
      </c>
      <c r="B15" s="51" t="s">
        <v>231</v>
      </c>
      <c r="D15" s="49">
        <v>43985650</v>
      </c>
      <c r="E15" s="49"/>
      <c r="F15" s="49">
        <v>29129474</v>
      </c>
      <c r="G15" s="49"/>
      <c r="H15" s="49">
        <v>0</v>
      </c>
      <c r="I15" s="49"/>
      <c r="J15" s="49">
        <v>0</v>
      </c>
      <c r="N15" s="54"/>
      <c r="O15" s="54"/>
      <c r="P15" s="54"/>
      <c r="Q15" s="54"/>
      <c r="R15" s="54"/>
    </row>
    <row r="16" spans="1:18" ht="24" customHeight="1">
      <c r="A16" s="180" t="s">
        <v>68</v>
      </c>
      <c r="D16" s="49">
        <v>0</v>
      </c>
      <c r="E16" s="49"/>
      <c r="F16" s="49">
        <v>434700</v>
      </c>
      <c r="G16" s="49"/>
      <c r="H16" s="49">
        <v>0</v>
      </c>
      <c r="I16" s="49"/>
      <c r="J16" s="49">
        <v>0</v>
      </c>
      <c r="R16" s="49"/>
    </row>
    <row r="17" spans="1:18" ht="24" customHeight="1">
      <c r="A17" s="180" t="s">
        <v>16</v>
      </c>
      <c r="D17" s="49">
        <v>40725922</v>
      </c>
      <c r="E17" s="49"/>
      <c r="F17" s="49">
        <v>57785932</v>
      </c>
      <c r="G17" s="49"/>
      <c r="H17" s="49">
        <v>35923472</v>
      </c>
      <c r="I17" s="49"/>
      <c r="J17" s="49">
        <v>53341877</v>
      </c>
      <c r="N17" s="54"/>
      <c r="O17" s="54"/>
      <c r="P17" s="54"/>
      <c r="Q17" s="54"/>
      <c r="R17" s="54"/>
    </row>
    <row r="18" spans="1:18" ht="24" customHeight="1">
      <c r="A18" s="50" t="s">
        <v>9</v>
      </c>
      <c r="B18" s="181"/>
      <c r="C18" s="177"/>
      <c r="D18" s="74">
        <f>SUM(D9:D17)</f>
        <v>973285570</v>
      </c>
      <c r="E18" s="55"/>
      <c r="F18" s="74">
        <f>SUM(F9:F17)</f>
        <v>752406286</v>
      </c>
      <c r="G18" s="55"/>
      <c r="H18" s="74">
        <f>SUM(H9:H17)</f>
        <v>290125335</v>
      </c>
      <c r="I18" s="55"/>
      <c r="J18" s="74">
        <f>SUM(J9:J17)</f>
        <v>260943305</v>
      </c>
      <c r="K18" s="53"/>
      <c r="L18" s="54"/>
      <c r="M18" s="54"/>
      <c r="N18" s="54"/>
      <c r="O18" s="54"/>
      <c r="R18" s="49"/>
    </row>
    <row r="19" spans="1:18" ht="24" customHeight="1">
      <c r="A19" s="50"/>
      <c r="B19" s="181"/>
      <c r="C19" s="177"/>
      <c r="D19" s="49"/>
      <c r="E19" s="49"/>
      <c r="F19" s="53"/>
      <c r="G19" s="49"/>
      <c r="H19" s="49"/>
      <c r="I19" s="49"/>
      <c r="J19" s="49"/>
    </row>
    <row r="20" spans="1:18" ht="24" customHeight="1">
      <c r="A20" s="185" t="s">
        <v>10</v>
      </c>
      <c r="D20" s="49"/>
      <c r="E20" s="49"/>
      <c r="F20" s="54"/>
      <c r="G20" s="49"/>
      <c r="H20" s="49"/>
      <c r="I20" s="49"/>
      <c r="J20" s="49"/>
    </row>
    <row r="21" spans="1:18" ht="24" customHeight="1">
      <c r="A21" s="180" t="s">
        <v>162</v>
      </c>
      <c r="D21" s="49">
        <v>1260000</v>
      </c>
      <c r="E21" s="49"/>
      <c r="F21" s="49">
        <v>260000</v>
      </c>
      <c r="G21" s="49"/>
      <c r="H21" s="49">
        <v>660000</v>
      </c>
      <c r="I21" s="49"/>
      <c r="J21" s="49">
        <v>60000</v>
      </c>
    </row>
    <row r="22" spans="1:18" ht="24" customHeight="1">
      <c r="A22" s="180" t="s">
        <v>30</v>
      </c>
      <c r="B22" s="51" t="s">
        <v>232</v>
      </c>
      <c r="D22" s="49">
        <v>0</v>
      </c>
      <c r="E22" s="53"/>
      <c r="F22" s="49">
        <v>0</v>
      </c>
      <c r="G22" s="53"/>
      <c r="H22" s="49">
        <v>1888152689</v>
      </c>
      <c r="I22" s="49"/>
      <c r="J22" s="49">
        <v>1811452689</v>
      </c>
    </row>
    <row r="23" spans="1:18" ht="24" customHeight="1">
      <c r="A23" s="180" t="s">
        <v>221</v>
      </c>
      <c r="B23" s="51" t="s">
        <v>233</v>
      </c>
      <c r="D23" s="49">
        <v>0</v>
      </c>
      <c r="E23" s="49"/>
      <c r="F23" s="49">
        <v>0</v>
      </c>
      <c r="G23" s="49"/>
      <c r="H23" s="49">
        <v>72970000</v>
      </c>
      <c r="I23" s="49"/>
      <c r="J23" s="49">
        <v>83420000</v>
      </c>
    </row>
    <row r="24" spans="1:18" ht="24" customHeight="1">
      <c r="A24" s="188" t="s">
        <v>69</v>
      </c>
      <c r="B24" s="51" t="s">
        <v>234</v>
      </c>
      <c r="D24" s="49">
        <v>44995000</v>
      </c>
      <c r="E24" s="49"/>
      <c r="F24" s="49">
        <v>44995000</v>
      </c>
      <c r="G24" s="49"/>
      <c r="H24" s="49">
        <v>28905000</v>
      </c>
      <c r="I24" s="49"/>
      <c r="J24" s="49">
        <v>28905000</v>
      </c>
    </row>
    <row r="25" spans="1:18" ht="24" customHeight="1">
      <c r="A25" s="188" t="s">
        <v>35</v>
      </c>
      <c r="B25" s="51" t="s">
        <v>235</v>
      </c>
      <c r="D25" s="49">
        <v>4424018479</v>
      </c>
      <c r="E25" s="49"/>
      <c r="F25" s="49">
        <v>4491676016</v>
      </c>
      <c r="G25" s="49"/>
      <c r="H25" s="49">
        <v>2477577634</v>
      </c>
      <c r="I25" s="49"/>
      <c r="J25" s="49">
        <v>2474103446</v>
      </c>
    </row>
    <row r="26" spans="1:18" ht="24" customHeight="1">
      <c r="A26" s="188" t="s">
        <v>70</v>
      </c>
      <c r="B26" s="51" t="s">
        <v>235</v>
      </c>
      <c r="D26" s="49">
        <v>210899775</v>
      </c>
      <c r="E26" s="49"/>
      <c r="F26" s="49">
        <v>180196293</v>
      </c>
      <c r="G26" s="49"/>
      <c r="H26" s="49">
        <v>58387884</v>
      </c>
      <c r="I26" s="49"/>
      <c r="J26" s="49">
        <v>14824096</v>
      </c>
    </row>
    <row r="27" spans="1:18" ht="24" customHeight="1">
      <c r="A27" s="188" t="s">
        <v>71</v>
      </c>
      <c r="B27" s="51" t="s">
        <v>236</v>
      </c>
      <c r="D27" s="49">
        <v>31449737</v>
      </c>
      <c r="E27" s="49"/>
      <c r="F27" s="49">
        <v>31449737</v>
      </c>
      <c r="G27" s="49"/>
      <c r="H27" s="49">
        <v>0</v>
      </c>
      <c r="I27" s="49"/>
      <c r="J27" s="49">
        <v>0</v>
      </c>
    </row>
    <row r="28" spans="1:18" ht="24" customHeight="1">
      <c r="A28" s="188" t="s">
        <v>103</v>
      </c>
      <c r="B28" s="51" t="s">
        <v>157</v>
      </c>
      <c r="D28" s="49">
        <v>15259276</v>
      </c>
      <c r="E28" s="49"/>
      <c r="F28" s="49">
        <v>14147583</v>
      </c>
      <c r="G28" s="49"/>
      <c r="H28" s="49">
        <v>7389442</v>
      </c>
      <c r="I28" s="49"/>
      <c r="J28" s="49">
        <v>6136152</v>
      </c>
      <c r="M28" s="54"/>
      <c r="N28" s="54"/>
      <c r="O28" s="54"/>
    </row>
    <row r="29" spans="1:18" ht="24" customHeight="1">
      <c r="A29" s="188" t="s">
        <v>270</v>
      </c>
      <c r="D29" s="49">
        <v>7776582</v>
      </c>
      <c r="E29" s="49"/>
      <c r="F29" s="49">
        <v>11596691</v>
      </c>
      <c r="G29" s="49"/>
      <c r="H29" s="49">
        <v>2508805</v>
      </c>
      <c r="I29" s="49"/>
      <c r="J29" s="49">
        <v>10695552</v>
      </c>
      <c r="M29" s="54"/>
      <c r="N29" s="54"/>
      <c r="O29" s="54"/>
    </row>
    <row r="30" spans="1:18" ht="24" customHeight="1">
      <c r="A30" s="188" t="s">
        <v>31</v>
      </c>
      <c r="B30" s="51" t="s">
        <v>237</v>
      </c>
      <c r="D30" s="49">
        <v>43189129</v>
      </c>
      <c r="E30" s="49"/>
      <c r="F30" s="49">
        <v>70652892</v>
      </c>
      <c r="G30" s="49"/>
      <c r="H30" s="49">
        <v>27035585</v>
      </c>
      <c r="I30" s="49"/>
      <c r="J30" s="49">
        <v>29426367</v>
      </c>
    </row>
    <row r="31" spans="1:18" ht="24" customHeight="1">
      <c r="A31" s="188" t="s">
        <v>72</v>
      </c>
      <c r="D31" s="49">
        <v>2655450</v>
      </c>
      <c r="E31" s="49"/>
      <c r="F31" s="49">
        <v>2655450</v>
      </c>
      <c r="G31" s="49"/>
      <c r="H31" s="49">
        <v>2500200</v>
      </c>
      <c r="I31" s="49"/>
      <c r="J31" s="49">
        <v>2500200</v>
      </c>
    </row>
    <row r="32" spans="1:18" ht="24" customHeight="1">
      <c r="A32" s="188" t="s">
        <v>17</v>
      </c>
      <c r="D32" s="49">
        <v>15365181</v>
      </c>
      <c r="E32" s="49"/>
      <c r="F32" s="49">
        <v>14722373</v>
      </c>
      <c r="G32" s="49"/>
      <c r="H32" s="49">
        <v>4249309</v>
      </c>
      <c r="I32" s="49"/>
      <c r="J32" s="49">
        <v>3525440</v>
      </c>
      <c r="M32" s="54"/>
      <c r="O32" s="54"/>
      <c r="P32" s="54"/>
      <c r="Q32" s="54"/>
    </row>
    <row r="33" spans="1:17" ht="24" customHeight="1">
      <c r="A33" s="189" t="s">
        <v>11</v>
      </c>
      <c r="D33" s="74">
        <f>SUM(D21:D32)</f>
        <v>4796868609</v>
      </c>
      <c r="E33" s="56">
        <v>0</v>
      </c>
      <c r="F33" s="74">
        <f>SUM(F21:F32)</f>
        <v>4862352035</v>
      </c>
      <c r="G33" s="56">
        <v>0</v>
      </c>
      <c r="H33" s="74">
        <f>SUM(H21:H32)</f>
        <v>4570336548</v>
      </c>
      <c r="I33" s="56"/>
      <c r="J33" s="74">
        <f>SUM(J21:J32)</f>
        <v>4465048942</v>
      </c>
    </row>
    <row r="34" spans="1:17" ht="11.9" customHeight="1">
      <c r="A34" s="189"/>
      <c r="D34" s="56"/>
      <c r="E34" s="55"/>
      <c r="F34" s="56"/>
      <c r="G34" s="55"/>
      <c r="H34" s="55"/>
      <c r="I34" s="55"/>
      <c r="J34" s="55"/>
      <c r="O34" s="190"/>
    </row>
    <row r="35" spans="1:17" ht="24" customHeight="1" thickBot="1">
      <c r="A35" s="50" t="s">
        <v>1</v>
      </c>
      <c r="B35" s="181"/>
      <c r="C35" s="177"/>
      <c r="D35" s="75">
        <f>SUM(D18+D33)</f>
        <v>5770154179</v>
      </c>
      <c r="E35" s="55"/>
      <c r="F35" s="75">
        <f>SUM(F18+F33)</f>
        <v>5614758321</v>
      </c>
      <c r="G35" s="55"/>
      <c r="H35" s="75">
        <f>SUM(H18+H33)</f>
        <v>4860461883</v>
      </c>
      <c r="I35" s="55"/>
      <c r="J35" s="75">
        <f>SUM(J18+J33)</f>
        <v>4725992247</v>
      </c>
      <c r="N35" s="54"/>
      <c r="O35" s="190"/>
      <c r="P35" s="191"/>
    </row>
    <row r="36" spans="1:17" ht="24" customHeight="1" thickTop="1">
      <c r="D36" s="54"/>
      <c r="E36" s="49"/>
      <c r="F36" s="54"/>
      <c r="G36" s="49"/>
      <c r="H36" s="49"/>
      <c r="I36" s="49"/>
      <c r="J36" s="49"/>
      <c r="P36" s="191"/>
    </row>
    <row r="37" spans="1:17" ht="24" customHeight="1">
      <c r="A37" s="48" t="s">
        <v>50</v>
      </c>
      <c r="B37" s="48"/>
      <c r="C37" s="192"/>
      <c r="D37" s="57"/>
      <c r="E37" s="57"/>
      <c r="F37" s="57"/>
      <c r="G37" s="57"/>
      <c r="H37" s="58"/>
      <c r="I37" s="58"/>
      <c r="J37" s="58"/>
    </row>
    <row r="38" spans="1:17" ht="24" customHeight="1">
      <c r="A38" s="50" t="s">
        <v>195</v>
      </c>
      <c r="C38" s="183"/>
      <c r="D38" s="54"/>
      <c r="E38" s="54"/>
      <c r="F38" s="54"/>
      <c r="G38" s="54"/>
      <c r="H38" s="49"/>
      <c r="I38" s="49"/>
      <c r="J38" s="49"/>
    </row>
    <row r="39" spans="1:17" ht="24" customHeight="1">
      <c r="A39" s="183"/>
      <c r="C39" s="183"/>
      <c r="D39" s="54"/>
      <c r="E39" s="54"/>
      <c r="F39" s="54"/>
      <c r="G39" s="54"/>
      <c r="H39" s="49"/>
      <c r="I39" s="49"/>
      <c r="J39" s="49"/>
    </row>
    <row r="40" spans="1:17" ht="24" customHeight="1">
      <c r="B40" s="181"/>
      <c r="D40" s="224" t="s">
        <v>25</v>
      </c>
      <c r="E40" s="224"/>
      <c r="F40" s="224"/>
      <c r="G40" s="224"/>
      <c r="H40" s="224" t="s">
        <v>26</v>
      </c>
      <c r="I40" s="224"/>
      <c r="J40" s="224"/>
    </row>
    <row r="41" spans="1:17" ht="24" customHeight="1">
      <c r="B41" s="181"/>
      <c r="D41" s="220" t="s">
        <v>54</v>
      </c>
      <c r="E41" s="220"/>
      <c r="F41" s="220"/>
      <c r="G41" s="220"/>
      <c r="H41" s="220" t="s">
        <v>54</v>
      </c>
      <c r="I41" s="220"/>
      <c r="J41" s="220"/>
    </row>
    <row r="42" spans="1:17" ht="24" customHeight="1">
      <c r="A42" s="50" t="s">
        <v>21</v>
      </c>
      <c r="B42" s="51" t="s">
        <v>0</v>
      </c>
      <c r="D42" s="52">
        <v>2568</v>
      </c>
      <c r="E42" s="184"/>
      <c r="F42" s="52">
        <v>2567</v>
      </c>
      <c r="G42" s="60"/>
      <c r="H42" s="52">
        <v>2568</v>
      </c>
      <c r="I42" s="184"/>
      <c r="J42" s="52">
        <v>2567</v>
      </c>
    </row>
    <row r="43" spans="1:17" ht="24" customHeight="1">
      <c r="A43" s="50"/>
      <c r="D43" s="221" t="s">
        <v>149</v>
      </c>
      <c r="E43" s="221"/>
      <c r="F43" s="221"/>
      <c r="G43" s="221"/>
      <c r="H43" s="221"/>
      <c r="I43" s="221"/>
      <c r="J43" s="221"/>
    </row>
    <row r="44" spans="1:17" ht="24" customHeight="1">
      <c r="A44" s="185" t="s">
        <v>12</v>
      </c>
      <c r="D44" s="54"/>
      <c r="E44" s="49"/>
      <c r="F44" s="54"/>
      <c r="G44" s="49"/>
      <c r="H44" s="49"/>
      <c r="I44" s="49"/>
      <c r="J44" s="49"/>
    </row>
    <row r="45" spans="1:17" ht="24" customHeight="1">
      <c r="A45" s="188" t="s">
        <v>73</v>
      </c>
      <c r="D45" s="53"/>
      <c r="E45" s="49"/>
      <c r="F45" s="53"/>
      <c r="G45" s="49"/>
      <c r="H45" s="49"/>
      <c r="I45" s="49"/>
      <c r="J45" s="49"/>
    </row>
    <row r="46" spans="1:17" ht="24" customHeight="1">
      <c r="A46" s="188" t="s">
        <v>74</v>
      </c>
      <c r="B46" s="51" t="s">
        <v>151</v>
      </c>
      <c r="D46" s="49">
        <v>246014447</v>
      </c>
      <c r="E46" s="49"/>
      <c r="F46" s="49">
        <v>216608875</v>
      </c>
      <c r="G46" s="49"/>
      <c r="H46" s="49">
        <v>211014447</v>
      </c>
      <c r="I46" s="49"/>
      <c r="J46" s="49">
        <v>181608875</v>
      </c>
      <c r="K46" s="53"/>
      <c r="L46" s="53"/>
      <c r="M46" s="54"/>
      <c r="N46" s="54"/>
      <c r="O46" s="54"/>
      <c r="P46" s="54"/>
      <c r="Q46" s="54"/>
    </row>
    <row r="47" spans="1:17" ht="24" customHeight="1">
      <c r="A47" s="188" t="s">
        <v>75</v>
      </c>
      <c r="B47" s="51" t="s">
        <v>233</v>
      </c>
      <c r="D47" s="49">
        <v>238738728</v>
      </c>
      <c r="E47" s="49"/>
      <c r="F47" s="49">
        <v>407867439</v>
      </c>
      <c r="G47" s="49"/>
      <c r="H47" s="49">
        <v>135240644</v>
      </c>
      <c r="I47" s="49"/>
      <c r="J47" s="49">
        <v>245800745</v>
      </c>
      <c r="L47" s="53"/>
    </row>
    <row r="48" spans="1:17" ht="24" customHeight="1">
      <c r="A48" s="188" t="s">
        <v>199</v>
      </c>
      <c r="D48" s="53"/>
      <c r="E48" s="49"/>
      <c r="F48" s="53"/>
      <c r="G48" s="49"/>
      <c r="H48" s="53"/>
      <c r="I48" s="49"/>
      <c r="J48" s="53"/>
      <c r="K48" s="53"/>
      <c r="L48" s="53"/>
      <c r="M48" s="54"/>
      <c r="N48" s="54"/>
      <c r="O48" s="54"/>
      <c r="P48" s="54"/>
    </row>
    <row r="49" spans="1:16" ht="24" customHeight="1">
      <c r="A49" s="188" t="s">
        <v>56</v>
      </c>
      <c r="B49" s="51" t="s">
        <v>151</v>
      </c>
      <c r="D49" s="49">
        <v>364005163</v>
      </c>
      <c r="E49" s="49"/>
      <c r="F49" s="49">
        <v>193556704</v>
      </c>
      <c r="G49" s="49"/>
      <c r="H49" s="49">
        <v>74927088</v>
      </c>
      <c r="I49" s="49"/>
      <c r="J49" s="49">
        <v>50678125</v>
      </c>
      <c r="K49" s="53"/>
      <c r="L49" s="53"/>
    </row>
    <row r="50" spans="1:16" ht="24" customHeight="1">
      <c r="A50" s="188" t="s">
        <v>222</v>
      </c>
      <c r="B50" s="51" t="s">
        <v>238</v>
      </c>
      <c r="D50" s="49">
        <v>0</v>
      </c>
      <c r="E50" s="49"/>
      <c r="F50" s="49">
        <v>0</v>
      </c>
      <c r="G50" s="49"/>
      <c r="H50" s="49">
        <v>152270000</v>
      </c>
      <c r="I50" s="49"/>
      <c r="J50" s="49">
        <v>174230000</v>
      </c>
      <c r="K50" s="53"/>
      <c r="L50" s="53"/>
    </row>
    <row r="51" spans="1:16" ht="24" customHeight="1">
      <c r="A51" s="188" t="s">
        <v>111</v>
      </c>
      <c r="D51" s="53"/>
      <c r="E51" s="49"/>
      <c r="F51" s="53"/>
      <c r="G51" s="49"/>
      <c r="H51" s="53"/>
      <c r="I51" s="49"/>
      <c r="J51" s="53"/>
      <c r="K51" s="53"/>
    </row>
    <row r="52" spans="1:16" ht="24" customHeight="1">
      <c r="A52" s="188" t="s">
        <v>56</v>
      </c>
      <c r="B52" s="51" t="s">
        <v>151</v>
      </c>
      <c r="D52" s="49">
        <v>13486759</v>
      </c>
      <c r="E52" s="49"/>
      <c r="F52" s="49">
        <v>32468448</v>
      </c>
      <c r="G52" s="49"/>
      <c r="H52" s="49">
        <v>10542404</v>
      </c>
      <c r="I52" s="49"/>
      <c r="J52" s="49">
        <v>8473914</v>
      </c>
      <c r="K52" s="53"/>
      <c r="L52" s="53"/>
    </row>
    <row r="53" spans="1:16" ht="24" customHeight="1">
      <c r="A53" s="188" t="s">
        <v>200</v>
      </c>
      <c r="B53" s="51" t="s">
        <v>262</v>
      </c>
      <c r="D53" s="49">
        <v>0</v>
      </c>
      <c r="E53" s="49"/>
      <c r="F53" s="49">
        <v>299796806</v>
      </c>
      <c r="G53" s="49"/>
      <c r="H53" s="49">
        <v>0</v>
      </c>
      <c r="I53" s="49"/>
      <c r="J53" s="49">
        <v>299796806</v>
      </c>
      <c r="K53" s="53"/>
      <c r="L53" s="53"/>
    </row>
    <row r="54" spans="1:16" ht="24" customHeight="1">
      <c r="A54" s="188" t="s">
        <v>104</v>
      </c>
      <c r="D54" s="49">
        <v>5990969</v>
      </c>
      <c r="E54" s="49"/>
      <c r="F54" s="49">
        <v>2778016</v>
      </c>
      <c r="G54" s="49"/>
      <c r="H54" s="49">
        <v>0</v>
      </c>
      <c r="I54" s="49"/>
      <c r="J54" s="49">
        <v>0</v>
      </c>
      <c r="K54" s="53"/>
      <c r="L54" s="53"/>
    </row>
    <row r="55" spans="1:16" ht="24" customHeight="1">
      <c r="A55" s="188" t="s">
        <v>76</v>
      </c>
      <c r="B55" s="51" t="s">
        <v>231</v>
      </c>
      <c r="D55" s="49">
        <v>447646934</v>
      </c>
      <c r="E55" s="49"/>
      <c r="F55" s="49">
        <v>273720607</v>
      </c>
      <c r="G55" s="49"/>
      <c r="H55" s="49">
        <v>49907222</v>
      </c>
      <c r="I55" s="49"/>
      <c r="J55" s="49">
        <v>26199274</v>
      </c>
      <c r="K55" s="53"/>
      <c r="L55" s="53"/>
      <c r="M55" s="54"/>
      <c r="N55" s="54"/>
      <c r="P55" s="54"/>
    </row>
    <row r="56" spans="1:16" ht="24" hidden="1" customHeight="1">
      <c r="A56" s="188" t="s">
        <v>188</v>
      </c>
      <c r="B56" s="51" t="s">
        <v>233</v>
      </c>
      <c r="D56" s="49">
        <v>0</v>
      </c>
      <c r="E56" s="49"/>
      <c r="F56" s="49">
        <v>0</v>
      </c>
      <c r="G56" s="49"/>
      <c r="H56" s="49">
        <v>0</v>
      </c>
      <c r="I56" s="49"/>
      <c r="J56" s="49">
        <v>0</v>
      </c>
      <c r="K56" s="53"/>
      <c r="L56" s="53"/>
      <c r="M56" s="54"/>
      <c r="N56" s="54"/>
      <c r="P56" s="54"/>
    </row>
    <row r="57" spans="1:16" ht="24" customHeight="1">
      <c r="A57" s="193" t="s">
        <v>18</v>
      </c>
      <c r="D57" s="62">
        <v>8901056</v>
      </c>
      <c r="E57" s="49"/>
      <c r="F57" s="62">
        <v>9194385</v>
      </c>
      <c r="G57" s="49"/>
      <c r="H57" s="62">
        <v>2531546</v>
      </c>
      <c r="I57" s="49"/>
      <c r="J57" s="62">
        <v>3085449</v>
      </c>
      <c r="K57" s="53"/>
      <c r="L57" s="53"/>
    </row>
    <row r="58" spans="1:16" ht="24" customHeight="1">
      <c r="A58" s="194" t="s">
        <v>13</v>
      </c>
      <c r="D58" s="76">
        <f>SUM(D45:D57)</f>
        <v>1324784056</v>
      </c>
      <c r="E58" s="55"/>
      <c r="F58" s="76">
        <f>SUM(F45:F57)</f>
        <v>1435991280</v>
      </c>
      <c r="G58" s="55"/>
      <c r="H58" s="76">
        <f>SUM(H45:H57)</f>
        <v>636433351</v>
      </c>
      <c r="I58" s="55"/>
      <c r="J58" s="76">
        <f>SUM(J45:J57)</f>
        <v>989873188</v>
      </c>
      <c r="K58" s="53"/>
      <c r="O58" s="53"/>
    </row>
    <row r="59" spans="1:16" ht="24" customHeight="1">
      <c r="A59" s="185"/>
      <c r="D59" s="63"/>
      <c r="E59" s="49"/>
      <c r="F59" s="63"/>
      <c r="G59" s="49"/>
      <c r="H59" s="64"/>
      <c r="I59" s="49"/>
      <c r="J59" s="64"/>
    </row>
    <row r="60" spans="1:16" ht="24" customHeight="1">
      <c r="A60" s="195" t="s">
        <v>53</v>
      </c>
      <c r="D60" s="54"/>
      <c r="E60" s="49"/>
      <c r="F60" s="54"/>
      <c r="G60" s="49"/>
      <c r="H60" s="49"/>
      <c r="I60" s="49"/>
      <c r="J60" s="49"/>
    </row>
    <row r="61" spans="1:16" ht="24" customHeight="1">
      <c r="A61" s="188" t="s">
        <v>197</v>
      </c>
      <c r="B61" s="51" t="s">
        <v>151</v>
      </c>
      <c r="D61" s="49">
        <v>1973414210</v>
      </c>
      <c r="E61" s="49"/>
      <c r="F61" s="49">
        <v>2114011345</v>
      </c>
      <c r="G61" s="49"/>
      <c r="H61" s="49">
        <v>1284066593</v>
      </c>
      <c r="I61" s="49"/>
      <c r="J61" s="49">
        <v>1227021505</v>
      </c>
      <c r="K61" s="53"/>
      <c r="L61" s="53"/>
    </row>
    <row r="62" spans="1:16" ht="24" customHeight="1">
      <c r="A62" s="188" t="s">
        <v>112</v>
      </c>
      <c r="B62" s="51" t="s">
        <v>151</v>
      </c>
      <c r="D62" s="49">
        <v>139741035</v>
      </c>
      <c r="E62" s="49"/>
      <c r="F62" s="49">
        <f>102321062</f>
        <v>102321062</v>
      </c>
      <c r="G62" s="49"/>
      <c r="H62" s="49">
        <v>45173942</v>
      </c>
      <c r="I62" s="49"/>
      <c r="J62" s="49">
        <v>4809615</v>
      </c>
      <c r="K62" s="53"/>
      <c r="L62" s="53"/>
    </row>
    <row r="63" spans="1:16" ht="24" customHeight="1">
      <c r="A63" s="188" t="s">
        <v>198</v>
      </c>
      <c r="B63" s="51" t="s">
        <v>262</v>
      </c>
      <c r="D63" s="49">
        <v>297942891</v>
      </c>
      <c r="E63" s="49"/>
      <c r="F63" s="49">
        <v>0</v>
      </c>
      <c r="G63" s="49"/>
      <c r="H63" s="49">
        <v>297942891</v>
      </c>
      <c r="I63" s="49"/>
      <c r="J63" s="49">
        <v>0</v>
      </c>
      <c r="K63" s="53"/>
      <c r="L63" s="53"/>
    </row>
    <row r="64" spans="1:16" ht="24" customHeight="1">
      <c r="A64" s="188" t="s">
        <v>36</v>
      </c>
      <c r="B64" s="51" t="s">
        <v>237</v>
      </c>
      <c r="D64" s="49">
        <v>55476048</v>
      </c>
      <c r="E64" s="49"/>
      <c r="F64" s="49">
        <v>54082447</v>
      </c>
      <c r="G64" s="49"/>
      <c r="H64" s="49">
        <v>0</v>
      </c>
      <c r="I64" s="49"/>
      <c r="J64" s="49">
        <v>0</v>
      </c>
      <c r="K64" s="53"/>
      <c r="L64" s="53"/>
    </row>
    <row r="65" spans="1:14" ht="24" customHeight="1">
      <c r="A65" s="188" t="s">
        <v>57</v>
      </c>
      <c r="D65" s="53"/>
      <c r="E65" s="49"/>
      <c r="F65" s="53"/>
      <c r="G65" s="49"/>
      <c r="H65" s="53"/>
      <c r="I65" s="49"/>
      <c r="J65" s="53"/>
      <c r="K65" s="53"/>
      <c r="L65" s="53"/>
    </row>
    <row r="66" spans="1:14" ht="24" customHeight="1">
      <c r="A66" s="188" t="s">
        <v>58</v>
      </c>
      <c r="B66" s="51" t="s">
        <v>152</v>
      </c>
      <c r="D66" s="49">
        <v>35437782</v>
      </c>
      <c r="E66" s="49"/>
      <c r="F66" s="49">
        <v>25148525</v>
      </c>
      <c r="G66" s="49"/>
      <c r="H66" s="53">
        <v>23248952</v>
      </c>
      <c r="I66" s="49"/>
      <c r="J66" s="53">
        <v>14612965</v>
      </c>
      <c r="K66" s="53"/>
      <c r="L66" s="53"/>
    </row>
    <row r="67" spans="1:14" ht="24" customHeight="1">
      <c r="A67" s="188" t="s">
        <v>105</v>
      </c>
      <c r="B67" s="51" t="s">
        <v>261</v>
      </c>
      <c r="D67" s="49">
        <v>26079810</v>
      </c>
      <c r="E67" s="49"/>
      <c r="F67" s="49">
        <v>26679810</v>
      </c>
      <c r="G67" s="49"/>
      <c r="H67" s="53">
        <v>26079810</v>
      </c>
      <c r="I67" s="49"/>
      <c r="J67" s="53">
        <v>26679810</v>
      </c>
      <c r="K67" s="53"/>
      <c r="L67" s="53"/>
    </row>
    <row r="68" spans="1:14" ht="24" customHeight="1">
      <c r="A68" s="188" t="s">
        <v>77</v>
      </c>
      <c r="B68" s="51" t="s">
        <v>260</v>
      </c>
      <c r="D68" s="49">
        <v>6539536</v>
      </c>
      <c r="E68" s="49"/>
      <c r="F68" s="49">
        <v>6539536</v>
      </c>
      <c r="G68" s="49"/>
      <c r="H68" s="53">
        <v>0</v>
      </c>
      <c r="I68" s="49"/>
      <c r="J68" s="53">
        <v>0</v>
      </c>
      <c r="K68" s="53"/>
      <c r="L68" s="53"/>
      <c r="M68" s="54"/>
      <c r="N68" s="54"/>
    </row>
    <row r="69" spans="1:14" ht="24" customHeight="1">
      <c r="A69" s="188" t="s">
        <v>78</v>
      </c>
      <c r="D69" s="49">
        <v>16470886</v>
      </c>
      <c r="E69" s="49"/>
      <c r="F69" s="49">
        <v>10891994</v>
      </c>
      <c r="G69" s="49"/>
      <c r="H69" s="65">
        <v>0</v>
      </c>
      <c r="I69" s="49"/>
      <c r="J69" s="65">
        <v>518980</v>
      </c>
      <c r="K69" s="53"/>
      <c r="L69" s="53"/>
    </row>
    <row r="70" spans="1:14" ht="24" customHeight="1">
      <c r="A70" s="50" t="s">
        <v>23</v>
      </c>
      <c r="B70" s="181"/>
      <c r="C70" s="177"/>
      <c r="D70" s="74">
        <f>SUM(D61:D69)</f>
        <v>2551102198</v>
      </c>
      <c r="E70" s="56">
        <v>0</v>
      </c>
      <c r="F70" s="74">
        <f>SUM(F61:F69)</f>
        <v>2339674719</v>
      </c>
      <c r="G70" s="56">
        <v>0</v>
      </c>
      <c r="H70" s="74">
        <f>SUM(H61:H69)</f>
        <v>1676512188</v>
      </c>
      <c r="I70" s="56"/>
      <c r="J70" s="74">
        <f>SUM(J61:J69)</f>
        <v>1273642875</v>
      </c>
      <c r="K70" s="53"/>
    </row>
    <row r="71" spans="1:14" ht="24" customHeight="1">
      <c r="A71" s="189" t="s">
        <v>14</v>
      </c>
      <c r="D71" s="74">
        <f>SUM(D58+D70)</f>
        <v>3875886254</v>
      </c>
      <c r="E71" s="56">
        <v>0</v>
      </c>
      <c r="F71" s="74">
        <f>SUM(F58+F70)</f>
        <v>3775665999</v>
      </c>
      <c r="G71" s="56">
        <v>0</v>
      </c>
      <c r="H71" s="74">
        <f>SUM(H58+H70)</f>
        <v>2312945539</v>
      </c>
      <c r="I71" s="56"/>
      <c r="J71" s="74">
        <f>SUM(J58+J70)</f>
        <v>2263516063</v>
      </c>
      <c r="K71" s="53"/>
    </row>
    <row r="72" spans="1:14" ht="24" customHeight="1">
      <c r="D72" s="54"/>
      <c r="E72" s="49"/>
      <c r="F72" s="54"/>
      <c r="G72" s="49"/>
      <c r="H72" s="49"/>
      <c r="I72" s="49"/>
      <c r="J72" s="49"/>
    </row>
    <row r="73" spans="1:14" ht="24" customHeight="1">
      <c r="A73" s="48" t="s">
        <v>50</v>
      </c>
      <c r="B73" s="48"/>
      <c r="C73" s="192"/>
      <c r="D73" s="57"/>
      <c r="E73" s="57"/>
      <c r="F73" s="57"/>
      <c r="G73" s="57"/>
      <c r="H73" s="58"/>
      <c r="I73" s="58"/>
      <c r="J73" s="58"/>
    </row>
    <row r="74" spans="1:14" ht="24" customHeight="1">
      <c r="A74" s="50" t="s">
        <v>195</v>
      </c>
      <c r="B74" s="181"/>
      <c r="C74" s="192"/>
      <c r="D74" s="57"/>
      <c r="E74" s="57"/>
      <c r="F74" s="57"/>
      <c r="G74" s="57"/>
      <c r="H74" s="58"/>
      <c r="I74" s="58"/>
      <c r="J74" s="58"/>
    </row>
    <row r="75" spans="1:14" ht="24" customHeight="1">
      <c r="D75" s="54"/>
      <c r="E75" s="49"/>
      <c r="F75" s="54"/>
      <c r="G75" s="49"/>
      <c r="H75" s="49"/>
      <c r="I75" s="49"/>
      <c r="J75" s="49"/>
    </row>
    <row r="76" spans="1:14" ht="24" customHeight="1">
      <c r="B76" s="181"/>
      <c r="D76" s="224" t="s">
        <v>25</v>
      </c>
      <c r="E76" s="224"/>
      <c r="F76" s="224"/>
      <c r="G76" s="224"/>
      <c r="H76" s="224" t="s">
        <v>26</v>
      </c>
      <c r="I76" s="224"/>
      <c r="J76" s="224"/>
    </row>
    <row r="77" spans="1:14" ht="24" customHeight="1">
      <c r="B77" s="181"/>
      <c r="D77" s="220" t="s">
        <v>54</v>
      </c>
      <c r="E77" s="220"/>
      <c r="F77" s="220"/>
      <c r="G77" s="220"/>
      <c r="H77" s="220" t="s">
        <v>54</v>
      </c>
      <c r="I77" s="220"/>
      <c r="J77" s="220"/>
    </row>
    <row r="78" spans="1:14" ht="24" customHeight="1">
      <c r="A78" s="196" t="s">
        <v>59</v>
      </c>
      <c r="B78" s="51" t="s">
        <v>0</v>
      </c>
      <c r="D78" s="66">
        <v>2568</v>
      </c>
      <c r="E78" s="60"/>
      <c r="F78" s="66">
        <v>2567</v>
      </c>
      <c r="G78" s="60"/>
      <c r="H78" s="66">
        <v>2568</v>
      </c>
      <c r="I78" s="60"/>
      <c r="J78" s="66">
        <v>2567</v>
      </c>
    </row>
    <row r="79" spans="1:14" ht="24" customHeight="1">
      <c r="A79" s="50"/>
      <c r="D79" s="221" t="s">
        <v>149</v>
      </c>
      <c r="E79" s="221"/>
      <c r="F79" s="221"/>
      <c r="G79" s="221"/>
      <c r="H79" s="221"/>
      <c r="I79" s="221"/>
      <c r="J79" s="221"/>
    </row>
    <row r="80" spans="1:14" ht="24" customHeight="1">
      <c r="A80" s="185" t="s">
        <v>2</v>
      </c>
      <c r="D80" s="53"/>
      <c r="E80" s="49"/>
      <c r="F80" s="53"/>
      <c r="G80" s="49"/>
      <c r="H80" s="49"/>
      <c r="I80" s="49"/>
      <c r="J80" s="49"/>
    </row>
    <row r="81" spans="1:10" ht="24" customHeight="1">
      <c r="A81" s="182" t="s">
        <v>15</v>
      </c>
      <c r="C81" s="177"/>
      <c r="D81" s="53"/>
      <c r="E81" s="49"/>
      <c r="F81" s="53"/>
      <c r="G81" s="49"/>
      <c r="H81" s="49"/>
      <c r="I81" s="49"/>
      <c r="J81" s="49"/>
    </row>
    <row r="82" spans="1:10" ht="24" customHeight="1">
      <c r="A82" s="182" t="s">
        <v>60</v>
      </c>
      <c r="C82" s="177"/>
      <c r="D82" s="53"/>
      <c r="E82" s="49"/>
      <c r="F82" s="53"/>
      <c r="G82" s="49"/>
      <c r="H82" s="49"/>
      <c r="I82" s="49"/>
      <c r="J82" s="49"/>
    </row>
    <row r="83" spans="1:10" ht="24" customHeight="1">
      <c r="A83" s="197" t="s">
        <v>100</v>
      </c>
      <c r="C83" s="177"/>
      <c r="D83" s="53"/>
      <c r="E83" s="49"/>
      <c r="F83" s="53"/>
      <c r="G83" s="49"/>
      <c r="H83" s="49"/>
      <c r="I83" s="49"/>
      <c r="J83" s="49"/>
    </row>
    <row r="84" spans="1:10" ht="24" customHeight="1" thickBot="1">
      <c r="A84" s="197" t="s">
        <v>101</v>
      </c>
      <c r="C84" s="182"/>
      <c r="D84" s="67">
        <v>1750000000</v>
      </c>
      <c r="E84" s="49"/>
      <c r="F84" s="67">
        <v>1750000000</v>
      </c>
      <c r="G84" s="49"/>
      <c r="H84" s="67">
        <v>1750000000</v>
      </c>
      <c r="I84" s="49"/>
      <c r="J84" s="67">
        <v>1750000000</v>
      </c>
    </row>
    <row r="85" spans="1:10" ht="24" customHeight="1" thickTop="1">
      <c r="A85" s="180" t="s">
        <v>61</v>
      </c>
      <c r="C85" s="182"/>
      <c r="D85" s="53"/>
      <c r="E85" s="49"/>
      <c r="F85" s="53"/>
      <c r="G85" s="49"/>
      <c r="H85" s="49"/>
      <c r="I85" s="49"/>
      <c r="J85" s="49"/>
    </row>
    <row r="86" spans="1:10" ht="24" customHeight="1">
      <c r="A86" s="197" t="s">
        <v>102</v>
      </c>
      <c r="C86" s="182"/>
      <c r="D86" s="53"/>
      <c r="E86" s="49"/>
      <c r="F86" s="53"/>
      <c r="G86" s="49"/>
      <c r="H86" s="49"/>
      <c r="I86" s="49"/>
      <c r="J86" s="49"/>
    </row>
    <row r="87" spans="1:10" ht="24" customHeight="1">
      <c r="A87" s="197" t="s">
        <v>101</v>
      </c>
      <c r="B87" s="198"/>
      <c r="C87" s="199"/>
      <c r="D87" s="49">
        <v>1598408360</v>
      </c>
      <c r="E87" s="68"/>
      <c r="F87" s="49">
        <v>1598408360</v>
      </c>
      <c r="G87" s="68"/>
      <c r="H87" s="69">
        <v>1598408360</v>
      </c>
      <c r="I87" s="70"/>
      <c r="J87" s="69">
        <v>1598408360</v>
      </c>
    </row>
    <row r="88" spans="1:10" ht="24" customHeight="1">
      <c r="A88" s="180" t="s">
        <v>37</v>
      </c>
      <c r="B88" s="51" t="s">
        <v>153</v>
      </c>
      <c r="D88" s="49">
        <v>812932028</v>
      </c>
      <c r="E88" s="68">
        <v>358142539</v>
      </c>
      <c r="F88" s="49">
        <v>812932028</v>
      </c>
      <c r="G88" s="68"/>
      <c r="H88" s="69">
        <v>812932028</v>
      </c>
      <c r="I88" s="70"/>
      <c r="J88" s="69">
        <v>812932028</v>
      </c>
    </row>
    <row r="89" spans="1:10" ht="24" customHeight="1">
      <c r="A89" s="180" t="s">
        <v>106</v>
      </c>
      <c r="D89" s="53"/>
      <c r="E89" s="49"/>
      <c r="F89" s="53"/>
      <c r="G89" s="49"/>
      <c r="H89" s="49"/>
      <c r="I89" s="49"/>
      <c r="J89" s="49"/>
    </row>
    <row r="90" spans="1:10" ht="24" customHeight="1">
      <c r="A90" s="180" t="s">
        <v>79</v>
      </c>
      <c r="D90" s="49">
        <v>-120629995</v>
      </c>
      <c r="E90" s="49"/>
      <c r="F90" s="49">
        <v>-120629995</v>
      </c>
      <c r="G90" s="49"/>
      <c r="H90" s="69">
        <v>0</v>
      </c>
      <c r="I90" s="49"/>
      <c r="J90" s="69">
        <v>0</v>
      </c>
    </row>
    <row r="91" spans="1:10" ht="24" customHeight="1">
      <c r="A91" s="180" t="s">
        <v>80</v>
      </c>
      <c r="D91" s="53"/>
      <c r="E91" s="49"/>
      <c r="F91" s="53"/>
      <c r="G91" s="49"/>
      <c r="H91" s="49"/>
      <c r="I91" s="49"/>
      <c r="J91" s="49"/>
    </row>
    <row r="92" spans="1:10" ht="24" customHeight="1">
      <c r="A92" s="180" t="s">
        <v>131</v>
      </c>
      <c r="D92" s="49">
        <v>-471467670</v>
      </c>
      <c r="E92" s="49"/>
      <c r="F92" s="49">
        <v>-471467670</v>
      </c>
      <c r="G92" s="49"/>
      <c r="H92" s="69">
        <v>0</v>
      </c>
      <c r="I92" s="49"/>
      <c r="J92" s="69">
        <v>0</v>
      </c>
    </row>
    <row r="93" spans="1:10" ht="24" customHeight="1">
      <c r="A93" s="180" t="s">
        <v>241</v>
      </c>
      <c r="D93" s="53"/>
      <c r="E93" s="49"/>
      <c r="F93" s="53"/>
      <c r="G93" s="49"/>
      <c r="H93" s="49"/>
      <c r="I93" s="49"/>
      <c r="J93" s="49"/>
    </row>
    <row r="94" spans="1:10" ht="24" customHeight="1">
      <c r="A94" s="180" t="s">
        <v>62</v>
      </c>
      <c r="D94" s="54"/>
      <c r="E94" s="49"/>
      <c r="F94" s="54"/>
      <c r="G94" s="49"/>
      <c r="H94" s="49"/>
      <c r="I94" s="49"/>
      <c r="J94" s="49"/>
    </row>
    <row r="95" spans="1:10" ht="24" customHeight="1">
      <c r="A95" s="180" t="s">
        <v>63</v>
      </c>
      <c r="B95" s="51" t="s">
        <v>239</v>
      </c>
      <c r="D95" s="77">
        <f>Conso!L46</f>
        <v>7747563</v>
      </c>
      <c r="E95" s="49"/>
      <c r="F95" s="49">
        <v>1215116</v>
      </c>
      <c r="G95" s="49"/>
      <c r="H95" s="78">
        <f>Company!H45</f>
        <v>7747563</v>
      </c>
      <c r="I95" s="49"/>
      <c r="J95" s="69">
        <v>1215116</v>
      </c>
    </row>
    <row r="96" spans="1:10" ht="24" customHeight="1">
      <c r="A96" s="180" t="s">
        <v>242</v>
      </c>
      <c r="D96" s="77">
        <v>67277639</v>
      </c>
      <c r="E96" s="49"/>
      <c r="F96" s="49">
        <v>18634483</v>
      </c>
      <c r="G96" s="49"/>
      <c r="H96" s="78">
        <v>128428393</v>
      </c>
      <c r="I96" s="49"/>
      <c r="J96" s="69">
        <v>49920680</v>
      </c>
    </row>
    <row r="97" spans="1:10" ht="24" customHeight="1">
      <c r="A97" s="50" t="s">
        <v>33</v>
      </c>
      <c r="D97" s="74">
        <f>SUM(D87:D96)</f>
        <v>1894267925</v>
      </c>
      <c r="E97" s="56"/>
      <c r="F97" s="74">
        <f>SUM(F87:F96)</f>
        <v>1839092322</v>
      </c>
      <c r="G97" s="56"/>
      <c r="H97" s="74">
        <f>SUM(H87:H96)</f>
        <v>2547516344</v>
      </c>
      <c r="I97" s="55"/>
      <c r="J97" s="74">
        <f>SUM(J87:J96)</f>
        <v>2462476184</v>
      </c>
    </row>
    <row r="98" spans="1:10" ht="13.5" customHeight="1">
      <c r="A98" s="189"/>
      <c r="D98" s="71"/>
      <c r="E98" s="56"/>
      <c r="F98" s="71"/>
      <c r="G98" s="56"/>
      <c r="H98" s="72"/>
      <c r="I98" s="55"/>
      <c r="J98" s="72"/>
    </row>
    <row r="99" spans="1:10" ht="24" customHeight="1" thickBot="1">
      <c r="A99" s="189" t="s">
        <v>3</v>
      </c>
      <c r="D99" s="75">
        <f>SUM(D71+D97)</f>
        <v>5770154179</v>
      </c>
      <c r="E99" s="55"/>
      <c r="F99" s="75">
        <f>SUM(F71+F97)</f>
        <v>5614758321</v>
      </c>
      <c r="G99" s="55"/>
      <c r="H99" s="75">
        <f>SUM(H71+H97)</f>
        <v>4860461883</v>
      </c>
      <c r="I99" s="55"/>
      <c r="J99" s="75">
        <f>SUM(J71+J97)</f>
        <v>4725992247</v>
      </c>
    </row>
    <row r="100" spans="1:10" ht="24" customHeight="1" thickTop="1">
      <c r="D100" s="73">
        <v>0</v>
      </c>
      <c r="E100" s="73"/>
      <c r="F100" s="73">
        <v>0</v>
      </c>
      <c r="G100" s="73"/>
      <c r="H100" s="73">
        <v>0</v>
      </c>
      <c r="I100" s="73"/>
      <c r="J100" s="73">
        <v>0</v>
      </c>
    </row>
    <row r="101" spans="1:10" ht="24" customHeight="1">
      <c r="D101" s="54"/>
      <c r="E101" s="54"/>
      <c r="F101" s="54"/>
      <c r="G101" s="54"/>
      <c r="H101" s="54"/>
      <c r="I101" s="54"/>
      <c r="J101" s="54"/>
    </row>
    <row r="102" spans="1:10" ht="24" customHeight="1">
      <c r="D102" s="54"/>
      <c r="E102" s="49"/>
      <c r="F102" s="54"/>
      <c r="G102" s="49"/>
      <c r="H102" s="49"/>
      <c r="I102" s="49"/>
      <c r="J102" s="49"/>
    </row>
    <row r="103" spans="1:10" ht="24" customHeight="1">
      <c r="A103" s="200"/>
      <c r="D103" s="54"/>
      <c r="E103" s="54"/>
      <c r="F103" s="54"/>
      <c r="G103" s="54"/>
      <c r="H103" s="54"/>
      <c r="I103" s="54"/>
      <c r="J103" s="54"/>
    </row>
  </sheetData>
  <sheetProtection formatCells="0" formatColumns="0" formatRows="0" insertColumns="0" insertRows="0" insertHyperlinks="0" deleteColumns="0" deleteRows="0" sort="0" autoFilter="0" pivotTables="0"/>
  <mergeCells count="15">
    <mergeCell ref="H41:J41"/>
    <mergeCell ref="H77:J77"/>
    <mergeCell ref="D79:J79"/>
    <mergeCell ref="D4:G4"/>
    <mergeCell ref="H4:J4"/>
    <mergeCell ref="D7:J7"/>
    <mergeCell ref="D40:G40"/>
    <mergeCell ref="H40:J40"/>
    <mergeCell ref="D43:J43"/>
    <mergeCell ref="D76:G76"/>
    <mergeCell ref="H76:J76"/>
    <mergeCell ref="D5:G5"/>
    <mergeCell ref="D41:G41"/>
    <mergeCell ref="D77:G77"/>
    <mergeCell ref="H5:J5"/>
  </mergeCells>
  <pageMargins left="0.78740157480314998" right="0.78740157480314998" top="0.47244094488188998" bottom="0.511811023622047" header="0.511811023622047" footer="0.511811023622047"/>
  <pageSetup paperSize="9" scale="84" firstPageNumber="6" fitToWidth="3" fitToHeight="3" orientation="portrait" useFirstPageNumber="1" r:id="rId1"/>
  <headerFooter>
    <oddFooter>&amp;L&amp;"Angsana New,Regular" หมายเหตุประกอบงบการเงินเป็นส่วนหนึ่งของงบการเงินนี้
&amp;C&amp;"Angsana New,Regular"&amp;P</oddFooter>
  </headerFooter>
  <rowBreaks count="2" manualBreakCount="2">
    <brk id="36" max="16383" man="1"/>
    <brk id="72" max="16383" man="1"/>
  </rowBreaks>
  <customProperties>
    <customPr name="OrphanNamesChecke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002060"/>
  </sheetPr>
  <dimension ref="A1:M55"/>
  <sheetViews>
    <sheetView topLeftCell="A44" zoomScale="85" zoomScaleNormal="85" zoomScaleSheetLayoutView="100" workbookViewId="0">
      <selection activeCell="L23" sqref="L23"/>
    </sheetView>
  </sheetViews>
  <sheetFormatPr defaultColWidth="8" defaultRowHeight="23.15" customHeight="1"/>
  <cols>
    <col min="1" max="1" width="9.54296875" style="155" customWidth="1"/>
    <col min="2" max="2" width="10.453125" style="155" customWidth="1"/>
    <col min="3" max="3" width="21.81640625" style="155" customWidth="1"/>
    <col min="4" max="4" width="3.54296875" style="155" customWidth="1"/>
    <col min="5" max="5" width="12.81640625" style="155" customWidth="1"/>
    <col min="6" max="6" width="15.54296875" style="80" customWidth="1"/>
    <col min="7" max="7" width="1.453125" style="80" customWidth="1"/>
    <col min="8" max="8" width="15.54296875" style="80" customWidth="1"/>
    <col min="9" max="9" width="1.453125" style="80" customWidth="1"/>
    <col min="10" max="10" width="15.54296875" style="80" customWidth="1"/>
    <col min="11" max="11" width="1.453125" style="80" customWidth="1"/>
    <col min="12" max="12" width="15.54296875" style="80" customWidth="1"/>
    <col min="13" max="13" width="1.453125" style="155" customWidth="1"/>
    <col min="14" max="16384" width="8" style="155"/>
  </cols>
  <sheetData>
    <row r="1" spans="1:12" ht="23.15" customHeight="1">
      <c r="A1" s="154" t="s">
        <v>50</v>
      </c>
      <c r="B1" s="154"/>
      <c r="C1" s="154"/>
      <c r="D1" s="154"/>
      <c r="E1" s="154"/>
      <c r="F1" s="79"/>
      <c r="G1" s="79"/>
      <c r="H1" s="79"/>
      <c r="J1" s="79"/>
      <c r="K1" s="79"/>
      <c r="L1" s="81"/>
    </row>
    <row r="2" spans="1:12" ht="23.15" customHeight="1">
      <c r="A2" s="154" t="s">
        <v>144</v>
      </c>
      <c r="B2" s="154"/>
      <c r="C2" s="154"/>
      <c r="D2" s="154"/>
      <c r="E2" s="154"/>
      <c r="F2" s="79"/>
      <c r="G2" s="79"/>
      <c r="H2" s="79"/>
      <c r="J2" s="79"/>
      <c r="K2" s="79"/>
      <c r="L2" s="79"/>
    </row>
    <row r="3" spans="1:12" ht="23.15" customHeight="1">
      <c r="A3" s="154"/>
      <c r="B3" s="154"/>
      <c r="C3" s="154"/>
      <c r="D3" s="154"/>
      <c r="E3" s="154"/>
      <c r="F3" s="79"/>
      <c r="G3" s="79"/>
      <c r="H3" s="79"/>
      <c r="J3" s="79"/>
      <c r="K3" s="79"/>
      <c r="L3" s="79"/>
    </row>
    <row r="4" spans="1:12" ht="23.15" customHeight="1">
      <c r="A4" s="154"/>
      <c r="B4" s="154"/>
      <c r="C4" s="154"/>
      <c r="D4" s="154"/>
      <c r="E4" s="51"/>
      <c r="F4" s="224" t="s">
        <v>25</v>
      </c>
      <c r="G4" s="224"/>
      <c r="H4" s="224"/>
      <c r="I4" s="59"/>
      <c r="J4" s="224" t="s">
        <v>26</v>
      </c>
      <c r="K4" s="224"/>
      <c r="L4" s="224"/>
    </row>
    <row r="5" spans="1:12" ht="23.15" customHeight="1">
      <c r="E5" s="51"/>
      <c r="F5" s="220" t="s">
        <v>143</v>
      </c>
      <c r="G5" s="220"/>
      <c r="H5" s="220"/>
      <c r="I5" s="59"/>
      <c r="J5" s="220" t="s">
        <v>143</v>
      </c>
      <c r="K5" s="220"/>
      <c r="L5" s="220"/>
    </row>
    <row r="6" spans="1:12" ht="23.15" customHeight="1">
      <c r="C6" s="156"/>
      <c r="D6" s="156"/>
      <c r="E6" s="51" t="s">
        <v>0</v>
      </c>
      <c r="F6" s="66">
        <v>2568</v>
      </c>
      <c r="G6" s="60"/>
      <c r="H6" s="66">
        <v>2567</v>
      </c>
      <c r="I6" s="60"/>
      <c r="J6" s="66">
        <v>2568</v>
      </c>
      <c r="K6" s="60"/>
      <c r="L6" s="66">
        <v>2567</v>
      </c>
    </row>
    <row r="7" spans="1:12" ht="23.15" customHeight="1">
      <c r="C7" s="156"/>
      <c r="D7" s="156"/>
      <c r="E7" s="51"/>
      <c r="F7" s="221" t="s">
        <v>149</v>
      </c>
      <c r="G7" s="221"/>
      <c r="H7" s="221"/>
      <c r="I7" s="221"/>
      <c r="J7" s="221"/>
      <c r="K7" s="221"/>
      <c r="L7" s="221"/>
    </row>
    <row r="8" spans="1:12" ht="23.15" customHeight="1">
      <c r="A8" s="157" t="s">
        <v>4</v>
      </c>
      <c r="D8" s="156"/>
      <c r="E8" s="158"/>
    </row>
    <row r="9" spans="1:12" ht="23.15" customHeight="1">
      <c r="A9" s="82" t="s">
        <v>94</v>
      </c>
      <c r="D9" s="156"/>
      <c r="E9" s="158">
        <v>17</v>
      </c>
      <c r="F9" s="49">
        <v>1506956183</v>
      </c>
      <c r="G9" s="83"/>
      <c r="H9" s="49">
        <v>1255787598</v>
      </c>
      <c r="I9" s="83"/>
      <c r="J9" s="49">
        <v>594818616</v>
      </c>
      <c r="K9" s="83"/>
      <c r="L9" s="49">
        <v>308419604</v>
      </c>
    </row>
    <row r="10" spans="1:12" ht="23.15" hidden="1" customHeight="1">
      <c r="A10" s="82" t="s">
        <v>38</v>
      </c>
      <c r="D10" s="156"/>
      <c r="E10" s="158">
        <v>5</v>
      </c>
      <c r="F10" s="49"/>
      <c r="G10" s="83"/>
      <c r="H10" s="49">
        <v>0</v>
      </c>
      <c r="I10" s="83"/>
      <c r="J10" s="49"/>
      <c r="K10" s="83"/>
      <c r="L10" s="49">
        <v>0</v>
      </c>
    </row>
    <row r="11" spans="1:12" ht="23.15" customHeight="1">
      <c r="A11" s="82" t="s">
        <v>52</v>
      </c>
      <c r="D11" s="156"/>
      <c r="E11" s="158">
        <v>17</v>
      </c>
      <c r="F11" s="49">
        <v>23261000</v>
      </c>
      <c r="G11" s="83"/>
      <c r="H11" s="49">
        <v>224898583</v>
      </c>
      <c r="I11" s="83"/>
      <c r="J11" s="49">
        <v>23261000</v>
      </c>
      <c r="K11" s="83"/>
      <c r="L11" s="49">
        <v>192113125</v>
      </c>
    </row>
    <row r="12" spans="1:12" ht="23.15" hidden="1" customHeight="1">
      <c r="A12" s="82" t="s">
        <v>129</v>
      </c>
      <c r="D12" s="156"/>
      <c r="E12" s="158"/>
      <c r="F12" s="49"/>
      <c r="G12" s="83"/>
      <c r="H12" s="49">
        <v>0</v>
      </c>
      <c r="I12" s="83"/>
      <c r="J12" s="49"/>
      <c r="K12" s="83"/>
      <c r="L12" s="49">
        <v>0</v>
      </c>
    </row>
    <row r="13" spans="1:12" ht="23.15" customHeight="1">
      <c r="A13" s="82" t="s">
        <v>204</v>
      </c>
      <c r="D13" s="156"/>
      <c r="E13" s="158" t="s">
        <v>240</v>
      </c>
      <c r="F13" s="49">
        <v>0</v>
      </c>
      <c r="G13" s="83"/>
      <c r="H13" s="49">
        <v>0</v>
      </c>
      <c r="I13" s="83"/>
      <c r="J13" s="49">
        <v>37999900</v>
      </c>
      <c r="K13" s="83"/>
      <c r="L13" s="49">
        <v>43999796</v>
      </c>
    </row>
    <row r="14" spans="1:12" ht="23.15" customHeight="1">
      <c r="A14" s="82" t="s">
        <v>19</v>
      </c>
      <c r="D14" s="156"/>
      <c r="E14" s="158">
        <v>4</v>
      </c>
      <c r="F14" s="84">
        <v>46963584</v>
      </c>
      <c r="G14" s="83"/>
      <c r="H14" s="84">
        <v>56085345</v>
      </c>
      <c r="I14" s="83"/>
      <c r="J14" s="84">
        <v>36939342</v>
      </c>
      <c r="K14" s="83"/>
      <c r="L14" s="84">
        <v>37874508</v>
      </c>
    </row>
    <row r="15" spans="1:12" ht="23.15" customHeight="1">
      <c r="A15" s="154" t="s">
        <v>6</v>
      </c>
      <c r="D15" s="156"/>
      <c r="F15" s="93">
        <f>SUM(F9:F14)</f>
        <v>1577180767</v>
      </c>
      <c r="G15" s="85"/>
      <c r="H15" s="93">
        <f>SUM(H9:H14)</f>
        <v>1536771526</v>
      </c>
      <c r="I15" s="85"/>
      <c r="J15" s="93">
        <f>SUM(J9:J14)</f>
        <v>693018858</v>
      </c>
      <c r="K15" s="79"/>
      <c r="L15" s="93">
        <f>SUM(L9:L14)</f>
        <v>582407033</v>
      </c>
    </row>
    <row r="16" spans="1:12" ht="12.65" customHeight="1">
      <c r="A16" s="154"/>
      <c r="D16" s="156"/>
      <c r="F16" s="83"/>
      <c r="G16" s="83"/>
      <c r="H16" s="86"/>
      <c r="I16" s="83"/>
      <c r="J16" s="83"/>
      <c r="L16" s="86"/>
    </row>
    <row r="17" spans="1:12" ht="23.15" customHeight="1">
      <c r="A17" s="157" t="s">
        <v>5</v>
      </c>
      <c r="D17" s="156"/>
      <c r="E17" s="158"/>
      <c r="F17" s="83"/>
      <c r="G17" s="83"/>
      <c r="H17" s="83"/>
      <c r="I17" s="83"/>
      <c r="J17" s="83"/>
      <c r="L17" s="83"/>
    </row>
    <row r="18" spans="1:12" ht="23.15" customHeight="1">
      <c r="A18" s="155" t="s">
        <v>95</v>
      </c>
      <c r="D18" s="156"/>
      <c r="E18" s="158"/>
      <c r="F18" s="49">
        <v>866224137</v>
      </c>
      <c r="G18" s="83"/>
      <c r="H18" s="49">
        <v>739744812</v>
      </c>
      <c r="I18" s="83"/>
      <c r="J18" s="49">
        <v>338641187</v>
      </c>
      <c r="K18" s="83"/>
      <c r="L18" s="49">
        <v>201490949</v>
      </c>
    </row>
    <row r="19" spans="1:12" ht="23.15" hidden="1" customHeight="1">
      <c r="A19" s="155" t="s">
        <v>49</v>
      </c>
      <c r="D19" s="156"/>
      <c r="E19" s="158"/>
      <c r="F19" s="49"/>
      <c r="G19" s="83"/>
      <c r="H19" s="49">
        <v>0</v>
      </c>
      <c r="I19" s="83"/>
      <c r="J19" s="49"/>
      <c r="K19" s="83"/>
      <c r="L19" s="49">
        <v>0</v>
      </c>
    </row>
    <row r="20" spans="1:12" ht="23.15" customHeight="1">
      <c r="A20" s="155" t="s">
        <v>110</v>
      </c>
      <c r="D20" s="156"/>
      <c r="E20" s="158">
        <v>7</v>
      </c>
      <c r="F20" s="49">
        <v>19326836</v>
      </c>
      <c r="G20" s="83"/>
      <c r="H20" s="49">
        <v>170658872</v>
      </c>
      <c r="I20" s="83"/>
      <c r="J20" s="49">
        <v>19326836</v>
      </c>
      <c r="K20" s="83"/>
      <c r="L20" s="49">
        <v>143437560</v>
      </c>
    </row>
    <row r="21" spans="1:12" ht="23.15" hidden="1" customHeight="1">
      <c r="A21" s="155" t="s">
        <v>124</v>
      </c>
      <c r="D21" s="156"/>
      <c r="E21" s="158">
        <v>5</v>
      </c>
      <c r="F21" s="49"/>
      <c r="G21" s="83"/>
      <c r="H21" s="49">
        <v>0</v>
      </c>
      <c r="I21" s="83"/>
      <c r="J21" s="49"/>
      <c r="K21" s="83"/>
      <c r="L21" s="49">
        <v>0</v>
      </c>
    </row>
    <row r="22" spans="1:12" ht="23.15" customHeight="1">
      <c r="A22" s="155" t="s">
        <v>51</v>
      </c>
      <c r="D22" s="156"/>
      <c r="E22" s="158">
        <v>4</v>
      </c>
      <c r="F22" s="49">
        <v>192707265</v>
      </c>
      <c r="G22" s="83"/>
      <c r="H22" s="49">
        <v>184642793</v>
      </c>
      <c r="I22" s="83"/>
      <c r="J22" s="49">
        <v>90800205</v>
      </c>
      <c r="K22" s="83"/>
      <c r="L22" s="49">
        <v>67892569</v>
      </c>
    </row>
    <row r="23" spans="1:12" ht="23.15" customHeight="1">
      <c r="A23" s="155" t="s">
        <v>22</v>
      </c>
      <c r="D23" s="156"/>
      <c r="E23" s="158" t="s">
        <v>264</v>
      </c>
      <c r="F23" s="86">
        <v>272972260</v>
      </c>
      <c r="G23" s="86"/>
      <c r="H23" s="86">
        <v>293480893</v>
      </c>
      <c r="I23" s="86"/>
      <c r="J23" s="86">
        <v>141854306</v>
      </c>
      <c r="K23" s="86"/>
      <c r="L23" s="86">
        <v>142171010</v>
      </c>
    </row>
    <row r="24" spans="1:12" ht="23.15" customHeight="1">
      <c r="A24" s="155" t="s">
        <v>189</v>
      </c>
      <c r="D24" s="156"/>
      <c r="E24" s="158"/>
      <c r="F24" s="86"/>
      <c r="G24" s="86"/>
      <c r="H24" s="86"/>
      <c r="I24" s="86"/>
      <c r="J24" s="86"/>
      <c r="K24" s="86"/>
      <c r="L24" s="86"/>
    </row>
    <row r="25" spans="1:12" ht="23.15" customHeight="1">
      <c r="A25" s="160" t="s">
        <v>256</v>
      </c>
      <c r="D25" s="156"/>
      <c r="E25" s="158">
        <v>8</v>
      </c>
      <c r="F25" s="84">
        <v>0</v>
      </c>
      <c r="G25" s="86"/>
      <c r="H25" s="84">
        <v>0</v>
      </c>
      <c r="I25" s="86"/>
      <c r="J25" s="84">
        <v>-76700000</v>
      </c>
      <c r="K25" s="86"/>
      <c r="L25" s="84">
        <v>-4367882</v>
      </c>
    </row>
    <row r="26" spans="1:12" ht="23.15" customHeight="1">
      <c r="A26" s="154" t="s">
        <v>7</v>
      </c>
      <c r="D26" s="156"/>
      <c r="F26" s="93">
        <f>SUM(F18:F25)</f>
        <v>1351230498</v>
      </c>
      <c r="G26" s="85"/>
      <c r="H26" s="93">
        <f>SUM(H18:H25)</f>
        <v>1388527370</v>
      </c>
      <c r="I26" s="85"/>
      <c r="J26" s="93">
        <f>SUM(J18:J25)</f>
        <v>513922534</v>
      </c>
      <c r="K26" s="79"/>
      <c r="L26" s="93">
        <f>SUM(L18:L25)</f>
        <v>550624206</v>
      </c>
    </row>
    <row r="27" spans="1:12" ht="12.65" customHeight="1">
      <c r="A27" s="154"/>
      <c r="D27" s="156"/>
      <c r="F27" s="83"/>
      <c r="G27" s="83"/>
      <c r="H27" s="86"/>
      <c r="I27" s="83"/>
      <c r="J27" s="83"/>
      <c r="L27" s="86"/>
    </row>
    <row r="28" spans="1:12" ht="23.15" customHeight="1">
      <c r="A28" s="161" t="s">
        <v>243</v>
      </c>
      <c r="D28" s="156"/>
      <c r="F28" s="94">
        <f>F15-F26</f>
        <v>225950269</v>
      </c>
      <c r="G28" s="85"/>
      <c r="H28" s="94">
        <f>H15-H26</f>
        <v>148244156</v>
      </c>
      <c r="I28" s="85"/>
      <c r="J28" s="94">
        <f>J15-J26</f>
        <v>179096324</v>
      </c>
      <c r="K28" s="79"/>
      <c r="L28" s="94">
        <f>L15-L26</f>
        <v>31782827</v>
      </c>
    </row>
    <row r="29" spans="1:12" ht="23.15" customHeight="1">
      <c r="A29" s="160" t="s">
        <v>227</v>
      </c>
      <c r="D29" s="156"/>
      <c r="E29" s="158">
        <v>4</v>
      </c>
      <c r="F29" s="151">
        <v>65093097</v>
      </c>
      <c r="G29" s="83"/>
      <c r="H29" s="151">
        <v>661141</v>
      </c>
      <c r="I29" s="83"/>
      <c r="J29" s="151">
        <v>66740798</v>
      </c>
      <c r="L29" s="151">
        <v>5413107</v>
      </c>
    </row>
    <row r="30" spans="1:12" ht="23.15" customHeight="1">
      <c r="A30" s="160" t="s">
        <v>48</v>
      </c>
      <c r="D30" s="156"/>
      <c r="E30" s="158">
        <v>4</v>
      </c>
      <c r="F30" s="86">
        <v>-150035145</v>
      </c>
      <c r="G30" s="86"/>
      <c r="H30" s="86">
        <v>-82978289</v>
      </c>
      <c r="I30" s="86"/>
      <c r="J30" s="86">
        <v>-112145500</v>
      </c>
      <c r="K30" s="86"/>
      <c r="L30" s="86">
        <v>-40228399</v>
      </c>
    </row>
    <row r="31" spans="1:12" ht="23.15" customHeight="1">
      <c r="A31" s="160" t="s">
        <v>189</v>
      </c>
      <c r="D31" s="156"/>
      <c r="E31" s="158"/>
      <c r="F31" s="86"/>
      <c r="G31" s="86"/>
      <c r="H31" s="86"/>
      <c r="I31" s="86"/>
      <c r="J31" s="86"/>
      <c r="K31" s="86"/>
      <c r="L31" s="86"/>
    </row>
    <row r="32" spans="1:12" ht="23.15" customHeight="1">
      <c r="A32" s="160" t="s">
        <v>259</v>
      </c>
      <c r="D32" s="156"/>
      <c r="E32" s="158" t="s">
        <v>229</v>
      </c>
      <c r="F32" s="84">
        <v>44282</v>
      </c>
      <c r="G32" s="83"/>
      <c r="H32" s="84">
        <v>168059</v>
      </c>
      <c r="I32" s="83"/>
      <c r="J32" s="84">
        <v>760234</v>
      </c>
      <c r="K32" s="83"/>
      <c r="L32" s="84">
        <v>17838002</v>
      </c>
    </row>
    <row r="33" spans="1:13" ht="23.15" customHeight="1">
      <c r="A33" s="161" t="s">
        <v>244</v>
      </c>
      <c r="D33" s="156"/>
      <c r="F33" s="94">
        <f>SUM(F28:F32)</f>
        <v>141052503</v>
      </c>
      <c r="G33" s="85"/>
      <c r="H33" s="94">
        <f>SUM(H28:H32)</f>
        <v>66095067</v>
      </c>
      <c r="I33" s="85"/>
      <c r="J33" s="94">
        <f>SUM(J28:J32)</f>
        <v>134451856</v>
      </c>
      <c r="K33" s="79"/>
      <c r="L33" s="94">
        <f>SUM(L28:L32)</f>
        <v>14805537</v>
      </c>
    </row>
    <row r="34" spans="1:13" ht="23.15" customHeight="1">
      <c r="A34" s="155" t="s">
        <v>109</v>
      </c>
      <c r="D34" s="156"/>
      <c r="E34" s="158">
        <v>19</v>
      </c>
      <c r="F34" s="84">
        <v>-40268127</v>
      </c>
      <c r="G34" s="83"/>
      <c r="H34" s="84">
        <v>-14907409</v>
      </c>
      <c r="I34" s="83"/>
      <c r="J34" s="84">
        <v>-3802923</v>
      </c>
      <c r="K34" s="83"/>
      <c r="L34" s="84">
        <v>9496781</v>
      </c>
      <c r="M34" s="159"/>
    </row>
    <row r="35" spans="1:13" ht="23.15" customHeight="1">
      <c r="A35" s="162" t="s">
        <v>245</v>
      </c>
      <c r="D35" s="156"/>
      <c r="E35" s="158"/>
      <c r="F35" s="95">
        <f>F33+F34</f>
        <v>100784376</v>
      </c>
      <c r="G35" s="85"/>
      <c r="H35" s="95">
        <f>H33+H34</f>
        <v>51187658</v>
      </c>
      <c r="I35" s="85"/>
      <c r="J35" s="95">
        <f>J33+J34</f>
        <v>130648933</v>
      </c>
      <c r="K35" s="79"/>
      <c r="L35" s="95">
        <f>L33+L34</f>
        <v>24302318</v>
      </c>
    </row>
    <row r="36" spans="1:13" ht="12.65" customHeight="1">
      <c r="C36" s="156"/>
      <c r="D36" s="156"/>
      <c r="E36" s="51"/>
      <c r="F36" s="221"/>
      <c r="G36" s="221"/>
      <c r="H36" s="221"/>
      <c r="I36" s="221"/>
      <c r="J36" s="221"/>
      <c r="K36" s="221"/>
      <c r="L36" s="221"/>
    </row>
    <row r="37" spans="1:13" ht="23.15" customHeight="1">
      <c r="A37" s="161" t="s">
        <v>166</v>
      </c>
      <c r="C37" s="156"/>
      <c r="D37" s="156"/>
      <c r="E37" s="51"/>
      <c r="F37" s="61"/>
      <c r="G37" s="61"/>
      <c r="H37" s="61"/>
      <c r="I37" s="61"/>
      <c r="J37" s="61"/>
      <c r="K37" s="61"/>
      <c r="L37" s="61"/>
    </row>
    <row r="38" spans="1:13" ht="23.15" customHeight="1">
      <c r="A38" s="163" t="s">
        <v>172</v>
      </c>
      <c r="C38" s="156"/>
      <c r="D38" s="156"/>
      <c r="E38" s="51"/>
      <c r="F38" s="61"/>
      <c r="G38" s="61"/>
      <c r="H38" s="61"/>
      <c r="I38" s="61"/>
      <c r="J38" s="61"/>
      <c r="K38" s="61"/>
      <c r="L38" s="61"/>
    </row>
    <row r="39" spans="1:13" ht="23.15" customHeight="1">
      <c r="A39" s="160" t="s">
        <v>173</v>
      </c>
      <c r="C39" s="156"/>
      <c r="D39" s="156"/>
      <c r="E39" s="51"/>
      <c r="F39" s="61"/>
      <c r="G39" s="61"/>
      <c r="H39" s="86"/>
      <c r="I39" s="61"/>
      <c r="J39" s="86"/>
      <c r="K39" s="61"/>
      <c r="L39" s="86"/>
    </row>
    <row r="40" spans="1:13" ht="23.15" customHeight="1">
      <c r="A40" s="160" t="s">
        <v>167</v>
      </c>
      <c r="C40" s="156"/>
      <c r="D40" s="156"/>
      <c r="E40" s="51" t="s">
        <v>152</v>
      </c>
      <c r="F40" s="86">
        <v>-7060704</v>
      </c>
      <c r="G40" s="61"/>
      <c r="H40" s="86">
        <v>0</v>
      </c>
      <c r="I40" s="61"/>
      <c r="J40" s="86">
        <v>-7060704</v>
      </c>
      <c r="K40" s="61"/>
      <c r="L40" s="86">
        <v>0</v>
      </c>
    </row>
    <row r="41" spans="1:13" ht="23.15" customHeight="1">
      <c r="A41" s="160" t="s">
        <v>168</v>
      </c>
      <c r="C41" s="156"/>
      <c r="D41" s="156"/>
      <c r="E41" s="51"/>
      <c r="F41" s="61"/>
      <c r="G41" s="61"/>
      <c r="H41" s="61"/>
      <c r="I41" s="61"/>
      <c r="J41" s="61"/>
      <c r="K41" s="61"/>
      <c r="L41" s="61"/>
    </row>
    <row r="42" spans="1:13" ht="23.15" customHeight="1">
      <c r="A42" s="160" t="s">
        <v>169</v>
      </c>
      <c r="C42" s="156"/>
      <c r="D42" s="156"/>
      <c r="E42" s="51" t="s">
        <v>237</v>
      </c>
      <c r="F42" s="84">
        <v>1412141</v>
      </c>
      <c r="G42" s="61"/>
      <c r="H42" s="84">
        <v>0</v>
      </c>
      <c r="I42" s="61"/>
      <c r="J42" s="84">
        <v>1412141</v>
      </c>
      <c r="K42" s="61"/>
      <c r="L42" s="84">
        <v>0</v>
      </c>
    </row>
    <row r="43" spans="1:13" ht="23.15" customHeight="1">
      <c r="A43" s="162" t="s">
        <v>170</v>
      </c>
      <c r="C43" s="156"/>
      <c r="D43" s="156"/>
      <c r="E43" s="51"/>
      <c r="F43" s="93">
        <f>SUM(F39:F42)</f>
        <v>-5648563</v>
      </c>
      <c r="G43" s="87"/>
      <c r="H43" s="93">
        <f>SUM(H39:H42)</f>
        <v>0</v>
      </c>
      <c r="I43" s="87"/>
      <c r="J43" s="93">
        <f>SUM(J39:J42)</f>
        <v>-5648563</v>
      </c>
      <c r="K43" s="87"/>
      <c r="L43" s="93">
        <f>SUM(L39:L42)</f>
        <v>0</v>
      </c>
    </row>
    <row r="44" spans="1:13" ht="23.15" customHeight="1" thickBot="1">
      <c r="A44" s="162" t="s">
        <v>145</v>
      </c>
      <c r="D44" s="156"/>
      <c r="F44" s="96">
        <f>SUM(F35,F43)</f>
        <v>95135813</v>
      </c>
      <c r="G44" s="88"/>
      <c r="H44" s="96">
        <f>SUM(H35,H43)</f>
        <v>51187658</v>
      </c>
      <c r="I44" s="88"/>
      <c r="J44" s="96">
        <f>SUM(J35,J43)</f>
        <v>125000370</v>
      </c>
      <c r="K44" s="79"/>
      <c r="L44" s="96">
        <f>SUM(L35,L43)</f>
        <v>24302318</v>
      </c>
    </row>
    <row r="45" spans="1:13" ht="12.65" customHeight="1" thickTop="1">
      <c r="A45" s="164"/>
      <c r="D45" s="156"/>
    </row>
    <row r="46" spans="1:13" ht="23.15" customHeight="1">
      <c r="A46" s="165" t="s">
        <v>246</v>
      </c>
      <c r="B46" s="166"/>
      <c r="C46" s="167"/>
      <c r="D46" s="168"/>
      <c r="E46" s="167"/>
      <c r="F46" s="89"/>
      <c r="G46" s="89"/>
      <c r="H46" s="89"/>
    </row>
    <row r="47" spans="1:13" ht="23.15" customHeight="1" thickBot="1">
      <c r="A47" s="169" t="s">
        <v>91</v>
      </c>
      <c r="B47" s="166"/>
      <c r="C47" s="167"/>
      <c r="D47" s="168"/>
      <c r="E47" s="170"/>
      <c r="F47" s="97">
        <f>F35</f>
        <v>100784376</v>
      </c>
      <c r="G47" s="90"/>
      <c r="H47" s="97">
        <f>H35</f>
        <v>51187658</v>
      </c>
      <c r="I47" s="79"/>
      <c r="J47" s="97">
        <f>J35</f>
        <v>130648933</v>
      </c>
      <c r="K47" s="90"/>
      <c r="L47" s="97">
        <f>L35</f>
        <v>24302318</v>
      </c>
    </row>
    <row r="48" spans="1:13" ht="12.65" customHeight="1" thickTop="1">
      <c r="A48" s="164"/>
      <c r="B48" s="166"/>
      <c r="C48" s="167"/>
      <c r="D48" s="168"/>
      <c r="E48" s="171"/>
      <c r="F48" s="89"/>
      <c r="G48" s="89"/>
      <c r="H48" s="89"/>
      <c r="J48" s="91"/>
      <c r="K48" s="91"/>
      <c r="L48" s="91"/>
    </row>
    <row r="49" spans="1:12" ht="23.15" customHeight="1">
      <c r="A49" s="172" t="s">
        <v>92</v>
      </c>
      <c r="B49" s="173"/>
      <c r="C49" s="174"/>
      <c r="D49" s="173"/>
      <c r="E49" s="170"/>
      <c r="F49" s="89"/>
      <c r="G49" s="89"/>
      <c r="H49" s="89"/>
      <c r="J49" s="91"/>
      <c r="K49" s="91"/>
      <c r="L49" s="91"/>
    </row>
    <row r="50" spans="1:12" ht="23.15" customHeight="1" thickBot="1">
      <c r="A50" s="169" t="s">
        <v>91</v>
      </c>
      <c r="B50" s="173"/>
      <c r="C50" s="174"/>
      <c r="D50" s="173"/>
      <c r="E50" s="170"/>
      <c r="F50" s="97">
        <f>F44</f>
        <v>95135813</v>
      </c>
      <c r="G50" s="90"/>
      <c r="H50" s="97">
        <f>H44</f>
        <v>51187658</v>
      </c>
      <c r="I50" s="79"/>
      <c r="J50" s="97">
        <f>J44</f>
        <v>125000370</v>
      </c>
      <c r="K50" s="90"/>
      <c r="L50" s="97">
        <f>L44</f>
        <v>24302318</v>
      </c>
    </row>
    <row r="51" spans="1:12" ht="12.65" customHeight="1" thickTop="1"/>
    <row r="52" spans="1:12" ht="23.15" customHeight="1" thickBot="1">
      <c r="A52" s="175" t="s">
        <v>247</v>
      </c>
      <c r="B52" s="173"/>
      <c r="C52" s="174"/>
      <c r="D52" s="173"/>
      <c r="E52" s="158">
        <v>20</v>
      </c>
      <c r="F52" s="98">
        <f>F47/319681672</f>
        <v>0.31526479253399298</v>
      </c>
      <c r="G52" s="92"/>
      <c r="H52" s="98">
        <f>H47/319681672</f>
        <v>0.16012071533459699</v>
      </c>
      <c r="I52" s="92"/>
      <c r="J52" s="98">
        <f>J47/319681672</f>
        <v>0.40868446471338526</v>
      </c>
      <c r="K52" s="92"/>
      <c r="L52" s="98">
        <f>L47/319681672</f>
        <v>7.6020366910493381E-2</v>
      </c>
    </row>
    <row r="53" spans="1:12" ht="12.65" customHeight="1" thickTop="1">
      <c r="D53" s="156"/>
    </row>
    <row r="54" spans="1:12" ht="23.15" customHeight="1">
      <c r="A54" s="176"/>
    </row>
    <row r="55" spans="1:12" ht="23.15" customHeight="1">
      <c r="A55" s="176"/>
    </row>
  </sheetData>
  <sheetProtection formatCells="0" formatColumns="0" formatRows="0" insertColumns="0" insertRows="0" insertHyperlinks="0" deleteColumns="0" deleteRows="0" sort="0" autoFilter="0" pivotTables="0"/>
  <mergeCells count="6">
    <mergeCell ref="F36:L36"/>
    <mergeCell ref="F7:L7"/>
    <mergeCell ref="J5:L5"/>
    <mergeCell ref="F4:H4"/>
    <mergeCell ref="J4:L4"/>
    <mergeCell ref="F5:H5"/>
  </mergeCells>
  <pageMargins left="0.78740157480314998" right="0.78740157480314998" top="0.47244094488188998" bottom="0.511811023622047" header="0.511811023622047" footer="0.511811023622047"/>
  <pageSetup paperSize="9" scale="71" firstPageNumber="9" orientation="portrait" useFirstPageNumber="1" r:id="rId1"/>
  <headerFooter>
    <oddFooter>&amp;L&amp;"Angsana New,Regular" หมายเหตุประกอบงบการเงินเป็นส่วนหนึ่งของงบการเงินนี้
&amp;C&amp;"Angsana New,Regular"&amp;P</oddFooter>
  </headerFooter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f6ba49b0-bcda-4796-8236-5b5cc1493ace">
      <Terms xmlns="http://schemas.microsoft.com/office/infopath/2007/PartnerControls"/>
    </lcf76f155ced4ddcb4097134ff3c332f>
    <_ip_UnifiedCompliancePolicyProperties xmlns="http://schemas.microsoft.com/sharepoint/v3" xsi:nil="true"/>
    <TaxCatchAll xmlns="4243d5be-521d-4052-81ca-f0f31ea6f2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3C573FF70E394A86433F5E112C33AA" ma:contentTypeVersion="19" ma:contentTypeDescription="Create a new document." ma:contentTypeScope="" ma:versionID="55a4a21621ce3d59e9e1e5c6a9eaf919">
  <xsd:schema xmlns:xsd="http://www.w3.org/2001/XMLSchema" xmlns:xs="http://www.w3.org/2001/XMLSchema" xmlns:p="http://schemas.microsoft.com/office/2006/metadata/properties" xmlns:ns1="http://schemas.microsoft.com/sharepoint/v3" xmlns:ns2="f6ba49b0-bcda-4796-8236-5b5cc1493ace" xmlns:ns3="05716746-add9-412a-97a9-1b5167d151a3" xmlns:ns4="4243d5be-521d-4052-81ca-f0f31ea6f2da" targetNamespace="http://schemas.microsoft.com/office/2006/metadata/properties" ma:root="true" ma:fieldsID="e2be844e29070aa55979278d1cbc1d32" ns1:_="" ns2:_="" ns3:_="" ns4:_="">
    <xsd:import namespace="http://schemas.microsoft.com/sharepoint/v3"/>
    <xsd:import namespace="f6ba49b0-bcda-4796-8236-5b5cc1493ace"/>
    <xsd:import namespace="05716746-add9-412a-97a9-1b5167d151a3"/>
    <xsd:import namespace="4243d5be-521d-4052-81ca-f0f31ea6f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a49b0-bcda-4796-8236-5b5cc1493a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883d318-f35c-4577-94aa-4c8e836d2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716746-add9-412a-97a9-1b5167d151a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3d5be-521d-4052-81ca-f0f31ea6f2d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ab28412-1f3e-45b3-a383-4139aabcf663}" ma:internalName="TaxCatchAll" ma:showField="CatchAllData" ma:web="05716746-add9-412a-97a9-1b5167d151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7689FA-3DC5-410D-94E4-347B7ED949F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ba49b0-bcda-4796-8236-5b5cc1493ace"/>
    <ds:schemaRef ds:uri="4243d5be-521d-4052-81ca-f0f31ea6f2da"/>
  </ds:schemaRefs>
</ds:datastoreItem>
</file>

<file path=customXml/itemProps2.xml><?xml version="1.0" encoding="utf-8"?>
<ds:datastoreItem xmlns:ds="http://schemas.openxmlformats.org/officeDocument/2006/customXml" ds:itemID="{A8566536-4AF5-4C36-A6AC-0E6B498156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0AA273-92A5-45E1-A2BC-37B1D53438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ba49b0-bcda-4796-8236-5b5cc1493ace"/>
    <ds:schemaRef ds:uri="05716746-add9-412a-97a9-1b5167d151a3"/>
    <ds:schemaRef ds:uri="4243d5be-521d-4052-81ca-f0f31ea6f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NAV000</vt:lpstr>
      <vt:lpstr>BS</vt:lpstr>
      <vt:lpstr>PL</vt:lpstr>
      <vt:lpstr>Conso</vt:lpstr>
      <vt:lpstr>Company</vt:lpstr>
      <vt:lpstr>CF</vt:lpstr>
      <vt:lpstr>PL Q1</vt:lpstr>
      <vt:lpstr>BS!Print_Area</vt:lpstr>
      <vt:lpstr>CF!Print_Area</vt:lpstr>
      <vt:lpstr>Company!Print_Area</vt:lpstr>
      <vt:lpstr>Conso!Print_Area</vt:lpstr>
      <vt:lpstr>PL!Print_Area</vt:lpstr>
      <vt:lpstr>'PL Q1'!Print_Area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 PRESARIO 660 M 340</dc:creator>
  <cp:lastModifiedBy>Kunyapuck Lorlipiwong</cp:lastModifiedBy>
  <cp:lastPrinted>2026-02-24T07:12:07Z</cp:lastPrinted>
  <dcterms:created xsi:type="dcterms:W3CDTF">1998-02-25T03:57:14Z</dcterms:created>
  <dcterms:modified xsi:type="dcterms:W3CDTF">2026-02-26T08:49:55Z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0x010100FC3C573FF70E394A86433F5E112C33AA</vt:lpwstr>
  </property>
</Properties>
</file>