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326" windowWidth="10830" windowHeight="9750" firstSheet="2" activeTab="2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(2)'!$A$1:$H$59</definedName>
    <definedName name="_xlnm.Print_Area" localSheetId="3">'pl&amp;cf'!$A$1:$H$110</definedName>
  </definedNames>
  <calcPr fullCalcOnLoad="1"/>
</workbook>
</file>

<file path=xl/sharedStrings.xml><?xml version="1.0" encoding="utf-8"?>
<sst xmlns="http://schemas.openxmlformats.org/spreadsheetml/2006/main" count="186" uniqueCount="151">
  <si>
    <t>Note</t>
  </si>
  <si>
    <t>The accompanying notes are an integral part of the financial statements.</t>
  </si>
  <si>
    <t>Total</t>
  </si>
  <si>
    <t>share capital</t>
  </si>
  <si>
    <t>(Unit: Baht)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</si>
  <si>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</si>
  <si>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</si>
  <si>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</si>
  <si>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</si>
  <si>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</si>
  <si>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</si>
  <si>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</si>
  <si>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</si>
  <si>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</si>
  <si>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</si>
  <si>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</si>
  <si>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</si>
  <si>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</si>
  <si>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</si>
  <si>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</si>
  <si>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</si>
  <si>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</si>
  <si>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</si>
  <si>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</si>
  <si>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</si>
  <si>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</si>
  <si>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</si>
  <si>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</si>
  <si>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</si>
  <si>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</si>
  <si>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</si>
  <si>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</si>
  <si>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</si>
  <si>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</si>
  <si>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</si>
  <si>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</si>
  <si>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</si>
  <si>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</si>
  <si>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</si>
  <si>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</si>
  <si>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</si>
  <si>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</si>
  <si>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</si>
  <si>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>Profit before tax</t>
  </si>
  <si>
    <t xml:space="preserve">Adjustments to reconcile profit before tax to 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</si>
  <si>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</si>
  <si>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</si>
  <si>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</si>
  <si>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</si>
  <si>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</si>
  <si>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</si>
  <si>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</si>
  <si>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</si>
  <si>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</si>
  <si>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</si>
  <si>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</si>
  <si>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</si>
  <si>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</si>
  <si>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</si>
  <si>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Dividend paid</t>
  </si>
  <si>
    <t>Cash and cash equivalents at beginning of year</t>
  </si>
  <si>
    <t xml:space="preserve">Cash and cash equivalents at end of year </t>
  </si>
  <si>
    <t>Income tax payable</t>
  </si>
  <si>
    <t>Service income</t>
  </si>
  <si>
    <t>Income tax expenses</t>
  </si>
  <si>
    <t>Profit before income tax expenses</t>
  </si>
  <si>
    <t>Profit before finance cost and income tax expenses</t>
  </si>
  <si>
    <t>Basic earnings per share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</si>
  <si>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</si>
  <si>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</si>
  <si>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</si>
  <si>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</si>
  <si>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</si>
  <si>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</si>
  <si>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</si>
  <si>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</si>
  <si>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</si>
  <si>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</si>
  <si>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Cash received from interest income</t>
  </si>
  <si>
    <t>Acquisitions of equipment</t>
  </si>
  <si>
    <t>Net cash flows used in investing activities</t>
  </si>
  <si>
    <t>Increase in intangible assets</t>
  </si>
  <si>
    <t>Cash paid for interest expenses</t>
  </si>
  <si>
    <t>Weighted average number of ordinary shares (shares)</t>
  </si>
  <si>
    <t>Profit</t>
  </si>
  <si>
    <t>Cash flow statement (continued)</t>
  </si>
  <si>
    <t>Cash flow statement</t>
  </si>
  <si>
    <t>Statement of comprehensive income</t>
  </si>
  <si>
    <t>Profit or loss</t>
  </si>
  <si>
    <t>Total comprehensive income for the year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</si>
  <si>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</si>
  <si>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</si>
  <si>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</si>
  <si>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</si>
  <si>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</si>
  <si>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</si>
  <si>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</si>
  <si>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Profit for the year</t>
  </si>
  <si>
    <t>Other comprehensive income for the year</t>
  </si>
  <si>
    <t>Unappropriated retained earnings</t>
  </si>
  <si>
    <t xml:space="preserve">   transferred to statutory reserve</t>
  </si>
  <si>
    <t>Share</t>
  </si>
  <si>
    <t>premium</t>
  </si>
  <si>
    <t xml:space="preserve">      net realisable value</t>
  </si>
  <si>
    <t xml:space="preserve">Cost of sales </t>
  </si>
  <si>
    <t>Cost of services</t>
  </si>
  <si>
    <t xml:space="preserve">Other comprehensive income for the year 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</si>
  <si>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</si>
  <si>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</si>
  <si>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</si>
  <si>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</si>
  <si>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</si>
  <si>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</si>
  <si>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 xml:space="preserve">   Loss on disposals/write-off of equipment</t>
  </si>
  <si>
    <t>Net cash flows used in financing activities</t>
  </si>
  <si>
    <t>Balance as at 31 December 2016</t>
  </si>
  <si>
    <t>Other long-term investments</t>
  </si>
  <si>
    <t xml:space="preserve">      in trading securities</t>
  </si>
  <si>
    <t>Decrease (increase) in current investments</t>
  </si>
  <si>
    <t>Balance as at 31 December 2017</t>
  </si>
  <si>
    <t xml:space="preserve">   Gain on changes in value of investments</t>
  </si>
  <si>
    <t>For the year ended 31 December 2018</t>
  </si>
  <si>
    <t>Balance as at 31 December 2018</t>
  </si>
  <si>
    <t>As at 31 December 2018</t>
  </si>
  <si>
    <t>Other comprehensive income:</t>
  </si>
  <si>
    <t xml:space="preserve">Other comprehensive income to be reclassified </t>
  </si>
  <si>
    <t xml:space="preserve">    to profit or loss in subsequent periods:</t>
  </si>
  <si>
    <t>Actuarial loss</t>
  </si>
  <si>
    <t xml:space="preserve">Less: Income tax effect </t>
  </si>
  <si>
    <t>Other comprehensive income not to be reclassified</t>
  </si>
  <si>
    <t xml:space="preserve">     to profit or loss in subsequent periods - net of income tax</t>
  </si>
  <si>
    <t xml:space="preserve">   Increase (decrease) in reduction of inventory to </t>
  </si>
  <si>
    <t>Net increase in cash and cash equivalents</t>
  </si>
  <si>
    <t xml:space="preserve">   Increase in allowance for doubtful accounts</t>
  </si>
  <si>
    <t xml:space="preserve">   Write-off bad debts</t>
  </si>
  <si>
    <t>Net cash flows from operating activities</t>
  </si>
  <si>
    <t>Proceeds from sales of equipment</t>
  </si>
  <si>
    <t>Increase in leaehold right</t>
  </si>
  <si>
    <t>Decrease in restrictd bank deposit</t>
  </si>
  <si>
    <t xml:space="preserve">   Transfer inventory to equipment</t>
  </si>
  <si>
    <t xml:space="preserve">   Transfer inventory to intangible assets</t>
  </si>
  <si>
    <t xml:space="preserve">   Write off trade receivable as bad debt</t>
  </si>
  <si>
    <t>Selling and distribution expenses</t>
  </si>
  <si>
    <t>6, 9</t>
  </si>
  <si>
    <t>6, 17</t>
  </si>
  <si>
    <t xml:space="preserve">   Increase in allowance for impairment of equipment</t>
  </si>
  <si>
    <t xml:space="preserve">   Wrtie-off of intangible assets</t>
  </si>
  <si>
    <t xml:space="preserve">   Gain on disposals of investmetns in trading securities</t>
  </si>
  <si>
    <t xml:space="preserve">   Interest expenses</t>
  </si>
  <si>
    <t xml:space="preserve">   Allowance for impairment loss of deposits </t>
  </si>
  <si>
    <t xml:space="preserve">      of lease ageement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</si>
</sst>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9" fontId="12" fillId="0" borderId="16" xfId="0" applyNumberFormat="1" applyFont="1" applyFill="1" applyBorder="1" applyAlignment="1">
      <alignment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 horizontal="center"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1" fontId="12" fillId="0" borderId="18" xfId="0" applyNumberFormat="1" applyFont="1" applyBorder="1" applyAlignment="1">
      <alignment/>
    </xf>
    <xf numFmtId="0" fontId="14" fillId="0" borderId="0" xfId="0" applyFont="1" applyFill="1" applyAlignment="1">
      <alignment/>
    </xf>
    <xf numFmtId="41" fontId="12" fillId="0" borderId="13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view="pageBreakPreview" zoomScale="84" zoomScaleSheetLayoutView="84" workbookViewId="0" topLeftCell="A1">
      <selection activeCell="C7" sqref="C7"/>
    </sheetView>
  </sheetViews>
  <sheetFormatPr defaultColWidth="10.875" defaultRowHeight="21" customHeight="1"/>
  <cols>
    <col min="1" max="1" width="42.625" style="35" customWidth="1"/>
    <col min="2" max="2" width="11.625" style="35" customWidth="1"/>
    <col min="3" max="3" width="6.125" style="28" customWidth="1"/>
    <col min="4" max="4" width="1.00390625" style="28" customWidth="1"/>
    <col min="5" max="5" width="14.75390625" style="28" customWidth="1"/>
    <col min="6" max="6" width="0.875" style="36" customWidth="1"/>
    <col min="7" max="7" width="14.75390625" style="36" customWidth="1"/>
    <col min="8" max="8" width="0.875" style="36" customWidth="1"/>
    <col min="9" max="16384" width="10.875" style="35" customWidth="1"/>
  </cols>
  <sheetData>
    <row r="1" spans="1:8" s="26" customFormat="1" ht="21" customHeight="1">
      <c r="A1" s="7" t="s">
        <v>90</v>
      </c>
      <c r="B1" s="24"/>
      <c r="C1" s="25"/>
      <c r="D1" s="25"/>
      <c r="E1" s="25"/>
      <c r="F1" s="24"/>
      <c r="G1" s="24"/>
      <c r="H1" s="24"/>
    </row>
    <row r="2" spans="1:8" s="26" customFormat="1" ht="21" customHeight="1">
      <c r="A2" s="7" t="s">
        <v>38</v>
      </c>
      <c r="B2" s="24"/>
      <c r="C2" s="25"/>
      <c r="D2" s="25"/>
      <c r="E2" s="25"/>
      <c r="F2" s="24"/>
      <c r="G2" s="24"/>
      <c r="H2" s="24"/>
    </row>
    <row r="3" spans="1:8" s="26" customFormat="1" ht="21" customHeight="1">
      <c r="A3" s="7" t="s">
        <v>123</v>
      </c>
      <c r="B3" s="24"/>
      <c r="C3" s="25"/>
      <c r="D3" s="25"/>
      <c r="E3" s="25"/>
      <c r="F3" s="24"/>
      <c r="G3" s="24"/>
      <c r="H3" s="24"/>
    </row>
    <row r="4" spans="1:8" s="26" customFormat="1" ht="21" customHeight="1">
      <c r="A4" s="7"/>
      <c r="B4" s="24"/>
      <c r="C4" s="25"/>
      <c r="D4" s="25"/>
      <c r="E4" s="25"/>
      <c r="F4" s="24"/>
      <c r="G4" s="29" t="s">
        <v>4</v>
      </c>
      <c r="H4" s="24"/>
    </row>
    <row r="5" spans="1:8" s="28" customFormat="1" ht="21" customHeight="1">
      <c r="A5" s="30"/>
      <c r="C5" s="31" t="s">
        <v>0</v>
      </c>
      <c r="D5" s="31"/>
      <c r="E5" s="33">
        <v>2018</v>
      </c>
      <c r="F5" s="32"/>
      <c r="G5" s="34">
        <v>2017</v>
      </c>
      <c r="H5" s="32"/>
    </row>
    <row r="6" ht="21" customHeight="1">
      <c r="A6" s="7" t="s">
        <v>8</v>
      </c>
    </row>
    <row r="7" ht="21" customHeight="1">
      <c r="A7" s="7" t="s">
        <v>9</v>
      </c>
    </row>
    <row r="8" spans="1:8" ht="21" customHeight="1">
      <c r="A8" s="19" t="s">
        <v>29</v>
      </c>
      <c r="C8" s="37">
        <v>7</v>
      </c>
      <c r="D8" s="37"/>
      <c r="E8" s="2">
        <v>45274027</v>
      </c>
      <c r="F8" s="2"/>
      <c r="G8" s="2">
        <v>33341192</v>
      </c>
      <c r="H8" s="2"/>
    </row>
    <row r="9" spans="1:8" ht="21" customHeight="1">
      <c r="A9" s="19" t="s">
        <v>91</v>
      </c>
      <c r="C9" s="37">
        <v>8</v>
      </c>
      <c r="D9" s="37"/>
      <c r="E9" s="2">
        <v>81358135</v>
      </c>
      <c r="F9" s="2"/>
      <c r="G9" s="2">
        <v>103279329</v>
      </c>
      <c r="H9" s="2"/>
    </row>
    <row r="10" spans="1:8" ht="21" customHeight="1">
      <c r="A10" s="19" t="s">
        <v>32</v>
      </c>
      <c r="C10" s="37" t="s">
        <v>143</v>
      </c>
      <c r="D10" s="37"/>
      <c r="E10" s="13">
        <v>59271056</v>
      </c>
      <c r="F10" s="5"/>
      <c r="G10" s="13">
        <v>32290094</v>
      </c>
      <c r="H10" s="5"/>
    </row>
    <row r="11" spans="1:8" ht="21" customHeight="1">
      <c r="A11" s="19" t="s">
        <v>35</v>
      </c>
      <c r="C11" s="37">
        <v>10</v>
      </c>
      <c r="D11" s="37"/>
      <c r="E11" s="2">
        <v>295492489</v>
      </c>
      <c r="F11" s="2"/>
      <c r="G11" s="2">
        <v>217207197</v>
      </c>
      <c r="H11" s="2"/>
    </row>
    <row r="12" spans="1:8" ht="21" customHeight="1">
      <c r="A12" s="19" t="s">
        <v>5</v>
      </c>
      <c r="C12" s="37">
        <v>11</v>
      </c>
      <c r="D12" s="37"/>
      <c r="E12" s="4">
        <v>10922161</v>
      </c>
      <c r="F12" s="2"/>
      <c r="G12" s="4">
        <v>6432794</v>
      </c>
      <c r="H12" s="2"/>
    </row>
    <row r="13" spans="1:8" ht="21" customHeight="1">
      <c r="A13" s="7" t="s">
        <v>10</v>
      </c>
      <c r="C13" s="37"/>
      <c r="D13" s="19"/>
      <c r="E13" s="23">
        <f>SUM(E8:E12)</f>
        <v>492317868</v>
      </c>
      <c r="F13" s="2"/>
      <c r="G13" s="23">
        <f>SUM(G8:G12)</f>
        <v>392550606</v>
      </c>
      <c r="H13" s="2"/>
    </row>
    <row r="14" spans="1:8" ht="21" customHeight="1">
      <c r="A14" s="7" t="s">
        <v>11</v>
      </c>
      <c r="C14" s="37"/>
      <c r="D14" s="19"/>
      <c r="E14" s="3"/>
      <c r="F14" s="2"/>
      <c r="G14" s="3"/>
      <c r="H14" s="2"/>
    </row>
    <row r="15" spans="1:8" ht="21" customHeight="1">
      <c r="A15" s="19" t="s">
        <v>116</v>
      </c>
      <c r="C15" s="37">
        <v>12</v>
      </c>
      <c r="D15" s="37"/>
      <c r="E15" s="3">
        <v>10000000</v>
      </c>
      <c r="F15" s="2"/>
      <c r="G15" s="3">
        <v>10000000</v>
      </c>
      <c r="H15" s="2"/>
    </row>
    <row r="16" spans="1:8" ht="21" customHeight="1">
      <c r="A16" s="19" t="s">
        <v>111</v>
      </c>
      <c r="C16" s="37">
        <v>13</v>
      </c>
      <c r="D16" s="37"/>
      <c r="E16" s="3">
        <v>42975419</v>
      </c>
      <c r="F16" s="2"/>
      <c r="G16" s="3">
        <v>40730308</v>
      </c>
      <c r="H16" s="2"/>
    </row>
    <row r="17" spans="1:8" ht="21" customHeight="1">
      <c r="A17" s="19" t="s">
        <v>112</v>
      </c>
      <c r="C17" s="37">
        <v>14</v>
      </c>
      <c r="D17" s="37"/>
      <c r="E17" s="3">
        <v>20818094</v>
      </c>
      <c r="F17" s="2"/>
      <c r="G17" s="3">
        <v>19847238</v>
      </c>
      <c r="H17" s="2"/>
    </row>
    <row r="18" spans="1:8" ht="21" customHeight="1">
      <c r="A18" s="19" t="s">
        <v>39</v>
      </c>
      <c r="C18" s="37">
        <v>15</v>
      </c>
      <c r="D18" s="37"/>
      <c r="E18" s="2">
        <v>6948840</v>
      </c>
      <c r="F18" s="2"/>
      <c r="G18" s="2">
        <v>6221064</v>
      </c>
      <c r="H18" s="2"/>
    </row>
    <row r="19" spans="1:8" ht="21" customHeight="1">
      <c r="A19" s="19" t="s">
        <v>37</v>
      </c>
      <c r="C19" s="37">
        <v>16</v>
      </c>
      <c r="D19" s="37"/>
      <c r="E19" s="2">
        <v>21262969</v>
      </c>
      <c r="F19" s="2"/>
      <c r="G19" s="2">
        <v>18422969</v>
      </c>
      <c r="H19" s="2"/>
    </row>
    <row r="20" spans="1:8" ht="21" customHeight="1">
      <c r="A20" s="19" t="s">
        <v>92</v>
      </c>
      <c r="C20" s="37">
        <v>22</v>
      </c>
      <c r="D20" s="37"/>
      <c r="E20" s="4">
        <v>7332332</v>
      </c>
      <c r="F20" s="2"/>
      <c r="G20" s="4">
        <v>5138376</v>
      </c>
      <c r="H20" s="2"/>
    </row>
    <row r="21" spans="1:8" ht="21" customHeight="1">
      <c r="A21" s="7" t="s">
        <v>12</v>
      </c>
      <c r="C21" s="40"/>
      <c r="D21" s="2"/>
      <c r="E21" s="4">
        <f>SUM(E15:E20)</f>
        <v>109337654</v>
      </c>
      <c r="F21" s="39"/>
      <c r="G21" s="4">
        <f>SUM(G15:G20)</f>
        <v>100359955</v>
      </c>
      <c r="H21" s="39"/>
    </row>
    <row r="22" spans="1:8" ht="21" customHeight="1" thickBot="1">
      <c r="A22" s="7" t="s">
        <v>13</v>
      </c>
      <c r="C22" s="40"/>
      <c r="D22" s="2"/>
      <c r="E22" s="51">
        <f>SUM(E13,E21)</f>
        <v>601655522</v>
      </c>
      <c r="F22" s="39"/>
      <c r="G22" s="51">
        <f>SUM(G13,G21)</f>
        <v>492910561</v>
      </c>
      <c r="H22" s="39"/>
    </row>
    <row r="23" spans="3:8" ht="21" customHeight="1" thickTop="1">
      <c r="C23" s="38"/>
      <c r="D23" s="38"/>
      <c r="E23" s="38"/>
      <c r="F23" s="35"/>
      <c r="G23" s="35"/>
      <c r="H23" s="35"/>
    </row>
    <row r="24" ht="21" customHeight="1">
      <c r="A24" s="35" t="s">
        <v>1</v>
      </c>
    </row>
    <row r="25" spans="1:8" s="26" customFormat="1" ht="21" customHeight="1">
      <c r="A25" s="7" t="s">
        <v>90</v>
      </c>
      <c r="B25" s="24"/>
      <c r="C25" s="25"/>
      <c r="D25" s="25"/>
      <c r="E25" s="25"/>
      <c r="F25" s="24"/>
      <c r="G25" s="24"/>
      <c r="H25" s="24"/>
    </row>
    <row r="26" spans="1:8" s="26" customFormat="1" ht="21" customHeight="1">
      <c r="A26" s="7" t="s">
        <v>40</v>
      </c>
      <c r="B26" s="24"/>
      <c r="C26" s="25"/>
      <c r="D26" s="25"/>
      <c r="E26" s="25"/>
      <c r="F26" s="24"/>
      <c r="G26" s="24"/>
      <c r="H26" s="24"/>
    </row>
    <row r="27" spans="1:8" s="26" customFormat="1" ht="21" customHeight="1">
      <c r="A27" s="7" t="s">
        <v>123</v>
      </c>
      <c r="B27" s="24"/>
      <c r="C27" s="25"/>
      <c r="D27" s="25"/>
      <c r="E27" s="25"/>
      <c r="F27" s="24"/>
      <c r="G27" s="24"/>
      <c r="H27" s="24"/>
    </row>
    <row r="28" spans="1:8" s="26" customFormat="1" ht="21" customHeight="1">
      <c r="A28" s="7"/>
      <c r="B28" s="24"/>
      <c r="C28" s="25"/>
      <c r="D28" s="25"/>
      <c r="E28" s="25"/>
      <c r="F28" s="24"/>
      <c r="G28" s="29" t="s">
        <v>4</v>
      </c>
      <c r="H28" s="24"/>
    </row>
    <row r="29" spans="1:8" s="28" customFormat="1" ht="21" customHeight="1">
      <c r="A29" s="30"/>
      <c r="C29" s="31" t="s">
        <v>0</v>
      </c>
      <c r="D29" s="31"/>
      <c r="E29" s="33">
        <v>2018</v>
      </c>
      <c r="F29" s="32"/>
      <c r="G29" s="34">
        <v>2017</v>
      </c>
      <c r="H29" s="32"/>
    </row>
    <row r="30" ht="21" customHeight="1">
      <c r="A30" s="7" t="s">
        <v>14</v>
      </c>
    </row>
    <row r="31" ht="21" customHeight="1">
      <c r="A31" s="7" t="s">
        <v>15</v>
      </c>
    </row>
    <row r="32" spans="1:8" ht="21" customHeight="1">
      <c r="A32" s="19" t="s">
        <v>33</v>
      </c>
      <c r="C32" s="38" t="s">
        <v>144</v>
      </c>
      <c r="D32" s="37"/>
      <c r="E32" s="1">
        <v>253430855</v>
      </c>
      <c r="F32" s="20"/>
      <c r="G32" s="1">
        <v>177857949</v>
      </c>
      <c r="H32" s="20"/>
    </row>
    <row r="33" spans="1:8" ht="21" customHeight="1">
      <c r="A33" s="19" t="s">
        <v>107</v>
      </c>
      <c r="C33" s="38"/>
      <c r="D33" s="37"/>
      <c r="E33" s="1">
        <v>70955</v>
      </c>
      <c r="F33" s="20"/>
      <c r="G33" s="1">
        <v>59385</v>
      </c>
      <c r="H33" s="20"/>
    </row>
    <row r="34" spans="1:8" ht="21" customHeight="1">
      <c r="A34" s="19" t="s">
        <v>62</v>
      </c>
      <c r="C34" s="38"/>
      <c r="D34" s="37"/>
      <c r="E34" s="1">
        <v>3826611</v>
      </c>
      <c r="F34" s="20"/>
      <c r="G34" s="1">
        <v>1815430</v>
      </c>
      <c r="H34" s="20"/>
    </row>
    <row r="35" spans="1:8" ht="21" customHeight="1">
      <c r="A35" s="19" t="s">
        <v>6</v>
      </c>
      <c r="C35" s="38"/>
      <c r="D35" s="37"/>
      <c r="E35" s="6">
        <v>804458</v>
      </c>
      <c r="F35" s="20"/>
      <c r="G35" s="6">
        <v>888549</v>
      </c>
      <c r="H35" s="20"/>
    </row>
    <row r="36" spans="1:8" ht="21" customHeight="1">
      <c r="A36" s="7" t="s">
        <v>16</v>
      </c>
      <c r="C36" s="38"/>
      <c r="D36" s="37"/>
      <c r="E36" s="4">
        <f>SUM(E32:E35)</f>
        <v>258132879</v>
      </c>
      <c r="F36" s="20"/>
      <c r="G36" s="4">
        <f>SUM(G32:G35)</f>
        <v>180621313</v>
      </c>
      <c r="H36" s="20"/>
    </row>
    <row r="37" spans="1:8" ht="21" customHeight="1">
      <c r="A37" s="7" t="s">
        <v>17</v>
      </c>
      <c r="C37" s="38"/>
      <c r="D37" s="37"/>
      <c r="E37" s="2"/>
      <c r="F37" s="20"/>
      <c r="G37" s="2"/>
      <c r="H37" s="20"/>
    </row>
    <row r="38" spans="1:8" ht="21" customHeight="1">
      <c r="A38" s="19" t="s">
        <v>34</v>
      </c>
      <c r="C38" s="38">
        <v>18</v>
      </c>
      <c r="D38" s="37"/>
      <c r="E38" s="4">
        <v>14803521</v>
      </c>
      <c r="F38" s="20"/>
      <c r="G38" s="4">
        <v>10805814</v>
      </c>
      <c r="H38" s="20"/>
    </row>
    <row r="39" spans="1:8" ht="21" customHeight="1">
      <c r="A39" s="7" t="s">
        <v>18</v>
      </c>
      <c r="C39" s="38"/>
      <c r="D39" s="40"/>
      <c r="E39" s="4">
        <f>SUM(E38)</f>
        <v>14803521</v>
      </c>
      <c r="F39" s="2"/>
      <c r="G39" s="4">
        <f>SUM(G38)</f>
        <v>10805814</v>
      </c>
      <c r="H39" s="2"/>
    </row>
    <row r="40" spans="1:8" ht="21" customHeight="1">
      <c r="A40" s="7" t="s">
        <v>19</v>
      </c>
      <c r="C40" s="38"/>
      <c r="D40" s="40"/>
      <c r="E40" s="4">
        <f>SUM(E36+E39)</f>
        <v>272936400</v>
      </c>
      <c r="F40" s="2"/>
      <c r="G40" s="4">
        <f>SUM(G36+G39)</f>
        <v>191427127</v>
      </c>
      <c r="H40" s="2"/>
    </row>
    <row r="41" spans="1:8" ht="21" customHeight="1">
      <c r="A41" s="7" t="s">
        <v>20</v>
      </c>
      <c r="C41" s="38"/>
      <c r="D41" s="38"/>
      <c r="E41" s="2"/>
      <c r="F41" s="38"/>
      <c r="G41" s="35"/>
      <c r="H41" s="38"/>
    </row>
    <row r="42" spans="1:8" ht="21" customHeight="1">
      <c r="A42" s="19" t="s">
        <v>7</v>
      </c>
      <c r="C42" s="38"/>
      <c r="D42" s="38"/>
      <c r="E42" s="2"/>
      <c r="F42" s="38"/>
      <c r="G42" s="35"/>
      <c r="H42" s="38"/>
    </row>
    <row r="43" spans="1:5" ht="21" customHeight="1">
      <c r="A43" s="19" t="s">
        <v>93</v>
      </c>
      <c r="C43" s="38"/>
      <c r="D43" s="38"/>
      <c r="E43" s="2"/>
    </row>
    <row r="44" spans="1:8" ht="21" customHeight="1" thickBot="1">
      <c r="A44" s="19" t="s">
        <v>94</v>
      </c>
      <c r="C44" s="38"/>
      <c r="D44" s="38"/>
      <c r="E44" s="51">
        <v>200000000</v>
      </c>
      <c r="F44" s="38"/>
      <c r="G44" s="51">
        <v>200000000</v>
      </c>
      <c r="H44" s="38"/>
    </row>
    <row r="45" spans="1:8" ht="21" customHeight="1" thickTop="1">
      <c r="A45" s="19" t="s">
        <v>95</v>
      </c>
      <c r="C45" s="38"/>
      <c r="D45" s="38"/>
      <c r="E45" s="3"/>
      <c r="F45" s="38"/>
      <c r="G45" s="35"/>
      <c r="H45" s="38"/>
    </row>
    <row r="46" spans="1:8" ht="21" customHeight="1">
      <c r="A46" s="19" t="s">
        <v>94</v>
      </c>
      <c r="C46" s="38"/>
      <c r="D46" s="38"/>
      <c r="E46" s="2">
        <v>200000000</v>
      </c>
      <c r="F46" s="38"/>
      <c r="G46" s="13">
        <f>'CE (2)'!D16</f>
        <v>200000000</v>
      </c>
      <c r="H46" s="38"/>
    </row>
    <row r="47" spans="1:8" ht="21" customHeight="1">
      <c r="A47" s="19" t="s">
        <v>96</v>
      </c>
      <c r="C47" s="38"/>
      <c r="D47" s="38"/>
      <c r="E47" s="2">
        <f>SUM('CE (2)'!F25)</f>
        <v>39809592</v>
      </c>
      <c r="F47" s="38"/>
      <c r="G47" s="13">
        <f>'CE (2)'!F16</f>
        <v>39809592</v>
      </c>
      <c r="H47" s="38"/>
    </row>
    <row r="48" spans="1:8" ht="21" customHeight="1">
      <c r="A48" s="19" t="s">
        <v>72</v>
      </c>
      <c r="C48" s="38"/>
      <c r="D48" s="38"/>
      <c r="E48" s="2"/>
      <c r="F48" s="38"/>
      <c r="G48" s="13"/>
      <c r="H48" s="38"/>
    </row>
    <row r="49" spans="1:8" ht="21" customHeight="1">
      <c r="A49" s="19" t="s">
        <v>73</v>
      </c>
      <c r="C49" s="38">
        <v>19</v>
      </c>
      <c r="D49" s="37"/>
      <c r="E49" s="2">
        <f>SUM('CE (2)'!H25)</f>
        <v>14550117</v>
      </c>
      <c r="F49" s="38"/>
      <c r="G49" s="13">
        <f>'CE (2)'!H16</f>
        <v>12289091</v>
      </c>
      <c r="H49" s="38"/>
    </row>
    <row r="50" spans="1:8" ht="21" customHeight="1">
      <c r="A50" s="19" t="s">
        <v>74</v>
      </c>
      <c r="C50" s="38"/>
      <c r="D50" s="38"/>
      <c r="E50" s="2">
        <f>'CE (2)'!J25</f>
        <v>74359413</v>
      </c>
      <c r="F50" s="38"/>
      <c r="G50" s="6">
        <f>'CE (2)'!J16</f>
        <v>49384751</v>
      </c>
      <c r="H50" s="38"/>
    </row>
    <row r="51" spans="1:8" ht="21" customHeight="1">
      <c r="A51" s="7" t="s">
        <v>21</v>
      </c>
      <c r="C51" s="38"/>
      <c r="D51" s="38"/>
      <c r="E51" s="74">
        <f>SUM(E46:E50)</f>
        <v>328719122</v>
      </c>
      <c r="F51" s="38"/>
      <c r="G51" s="35">
        <f>SUM(G46:G50)</f>
        <v>301483434</v>
      </c>
      <c r="H51" s="38"/>
    </row>
    <row r="52" spans="1:8" ht="21" customHeight="1" thickBot="1">
      <c r="A52" s="7" t="s">
        <v>22</v>
      </c>
      <c r="C52" s="38"/>
      <c r="D52" s="38"/>
      <c r="E52" s="41">
        <f>SUM(E51+E40)</f>
        <v>601655522</v>
      </c>
      <c r="F52" s="38"/>
      <c r="G52" s="41">
        <f>SUM(G51+G40)</f>
        <v>492910561</v>
      </c>
      <c r="H52" s="38"/>
    </row>
    <row r="53" spans="2:8" ht="21" customHeight="1" thickTop="1">
      <c r="B53" s="38"/>
      <c r="C53" s="38"/>
      <c r="D53" s="38"/>
      <c r="E53" s="13"/>
      <c r="F53" s="42"/>
      <c r="G53" s="13"/>
      <c r="H53" s="42"/>
    </row>
    <row r="54" spans="1:8" ht="21" customHeight="1">
      <c r="A54" s="35" t="s">
        <v>1</v>
      </c>
      <c r="B54" s="38"/>
      <c r="C54" s="38"/>
      <c r="D54" s="38"/>
      <c r="E54" s="38"/>
      <c r="F54" s="19"/>
      <c r="G54" s="19"/>
      <c r="H54" s="19"/>
    </row>
    <row r="55" spans="2:8" ht="21" customHeight="1">
      <c r="B55" s="38"/>
      <c r="C55" s="38"/>
      <c r="D55" s="38"/>
      <c r="E55" s="38"/>
      <c r="F55" s="19"/>
      <c r="G55" s="19"/>
      <c r="H55" s="19"/>
    </row>
    <row r="56" spans="1:8" ht="21" customHeight="1">
      <c r="A56" s="43"/>
      <c r="B56" s="38"/>
      <c r="C56" s="38"/>
      <c r="D56" s="38"/>
      <c r="E56" s="38"/>
      <c r="F56" s="19"/>
      <c r="G56" s="19"/>
      <c r="H56" s="19"/>
    </row>
    <row r="57" ht="21" customHeight="1">
      <c r="C57" s="38"/>
    </row>
    <row r="58" spans="2:3" ht="21" customHeight="1">
      <c r="B58" s="26" t="s">
        <v>23</v>
      </c>
      <c r="C58" s="38"/>
    </row>
    <row r="59" spans="1:3" ht="21" customHeight="1">
      <c r="A59" s="43"/>
      <c r="C59" s="38"/>
    </row>
  </sheetData>
  <sheetProtection/>
  <printOptions horizontalCentered="1"/>
  <pageMargins left="0.94488188976378" right="0.511811023622047" top="0.905511811023622" bottom="0.748031496062992" header="0.511811023622047" footer="0.511811023622047"/>
  <pageSetup horizontalDpi="600" verticalDpi="600" orientation="portrait" paperSize="9" scale="95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showGridLines="0" view="pageBreakPreview" zoomScaleSheetLayoutView="100" workbookViewId="0" topLeftCell="A1">
      <selection activeCell="E108" sqref="E108"/>
    </sheetView>
  </sheetViews>
  <sheetFormatPr defaultColWidth="10.875" defaultRowHeight="21" customHeight="1"/>
  <cols>
    <col min="1" max="1" width="37.375" style="35" customWidth="1"/>
    <col min="2" max="2" width="12.00390625" style="35" customWidth="1"/>
    <col min="3" max="3" width="6.125" style="28" customWidth="1"/>
    <col min="4" max="4" width="1.75390625" style="36" customWidth="1"/>
    <col min="5" max="5" width="16.75390625" style="36" customWidth="1"/>
    <col min="6" max="6" width="1.75390625" style="36" customWidth="1"/>
    <col min="7" max="7" width="16.75390625" style="35" customWidth="1"/>
    <col min="8" max="8" width="1.25" style="35" customWidth="1"/>
    <col min="9" max="16384" width="10.875" style="35" customWidth="1"/>
  </cols>
  <sheetData>
    <row r="1" spans="1:7" s="26" customFormat="1" ht="21" customHeight="1">
      <c r="A1" s="7" t="s">
        <v>90</v>
      </c>
      <c r="B1" s="7"/>
      <c r="C1" s="44"/>
      <c r="D1" s="7"/>
      <c r="E1" s="7"/>
      <c r="F1" s="7"/>
      <c r="G1" s="7"/>
    </row>
    <row r="2" spans="1:7" s="26" customFormat="1" ht="21" customHeight="1">
      <c r="A2" s="7" t="s">
        <v>87</v>
      </c>
      <c r="B2" s="7"/>
      <c r="C2" s="44"/>
      <c r="D2" s="7"/>
      <c r="E2" s="7"/>
      <c r="F2" s="7"/>
      <c r="G2" s="7"/>
    </row>
    <row r="3" spans="1:6" s="26" customFormat="1" ht="21" customHeight="1">
      <c r="A3" s="7" t="s">
        <v>121</v>
      </c>
      <c r="B3" s="27"/>
      <c r="C3" s="28"/>
      <c r="D3" s="27"/>
      <c r="E3" s="27"/>
      <c r="F3" s="27"/>
    </row>
    <row r="4" spans="1:7" s="26" customFormat="1" ht="21" customHeight="1">
      <c r="A4" s="19"/>
      <c r="B4" s="27"/>
      <c r="D4" s="27"/>
      <c r="E4" s="27"/>
      <c r="F4" s="27"/>
      <c r="G4" s="29" t="s">
        <v>4</v>
      </c>
    </row>
    <row r="5" spans="1:7" s="26" customFormat="1" ht="21" customHeight="1">
      <c r="A5" s="19"/>
      <c r="B5" s="27"/>
      <c r="C5" s="31" t="s">
        <v>0</v>
      </c>
      <c r="D5" s="27"/>
      <c r="E5" s="33">
        <v>2018</v>
      </c>
      <c r="F5" s="32"/>
      <c r="G5" s="34">
        <v>2017</v>
      </c>
    </row>
    <row r="6" spans="1:7" s="28" customFormat="1" ht="21" customHeight="1">
      <c r="A6" s="7" t="s">
        <v>88</v>
      </c>
      <c r="C6" s="31"/>
      <c r="D6" s="32"/>
      <c r="E6" s="50"/>
      <c r="F6" s="32"/>
      <c r="G6" s="50"/>
    </row>
    <row r="7" ht="21" customHeight="1">
      <c r="A7" s="7" t="s">
        <v>25</v>
      </c>
    </row>
    <row r="8" spans="1:7" ht="21" customHeight="1">
      <c r="A8" s="19" t="s">
        <v>36</v>
      </c>
      <c r="C8" s="40"/>
      <c r="D8" s="5"/>
      <c r="E8" s="13">
        <v>2545218797</v>
      </c>
      <c r="F8" s="5"/>
      <c r="G8" s="13">
        <v>2059646504</v>
      </c>
    </row>
    <row r="9" spans="1:7" ht="21" customHeight="1">
      <c r="A9" s="19" t="s">
        <v>63</v>
      </c>
      <c r="C9" s="40"/>
      <c r="D9" s="5"/>
      <c r="E9" s="13">
        <v>15291286</v>
      </c>
      <c r="F9" s="5"/>
      <c r="G9" s="13">
        <v>17662718</v>
      </c>
    </row>
    <row r="10" spans="1:7" ht="21" customHeight="1">
      <c r="A10" s="19" t="s">
        <v>24</v>
      </c>
      <c r="C10" s="37">
        <v>20</v>
      </c>
      <c r="D10" s="5"/>
      <c r="E10" s="6">
        <v>30953315</v>
      </c>
      <c r="F10" s="5"/>
      <c r="G10" s="6">
        <v>18882902</v>
      </c>
    </row>
    <row r="11" spans="1:7" ht="21" customHeight="1">
      <c r="A11" s="7" t="s">
        <v>26</v>
      </c>
      <c r="C11" s="40"/>
      <c r="D11" s="5"/>
      <c r="E11" s="6">
        <f>SUM(E8:E10)</f>
        <v>2591463398</v>
      </c>
      <c r="F11" s="5"/>
      <c r="G11" s="6">
        <f>SUM(G8:G10)</f>
        <v>2096192124</v>
      </c>
    </row>
    <row r="12" spans="1:7" ht="21" customHeight="1">
      <c r="A12" s="7" t="s">
        <v>27</v>
      </c>
      <c r="C12" s="40"/>
      <c r="D12" s="5"/>
      <c r="E12" s="13"/>
      <c r="F12" s="5"/>
      <c r="G12" s="13"/>
    </row>
    <row r="13" spans="1:7" ht="21" customHeight="1">
      <c r="A13" s="19" t="s">
        <v>104</v>
      </c>
      <c r="C13" s="40"/>
      <c r="D13" s="5"/>
      <c r="E13" s="13">
        <v>2232887763</v>
      </c>
      <c r="F13" s="5"/>
      <c r="G13" s="13">
        <v>1806803759</v>
      </c>
    </row>
    <row r="14" spans="1:7" ht="21" customHeight="1">
      <c r="A14" s="19" t="s">
        <v>105</v>
      </c>
      <c r="C14" s="40"/>
      <c r="D14" s="5"/>
      <c r="E14" s="13">
        <v>3140844</v>
      </c>
      <c r="F14" s="5"/>
      <c r="G14" s="13">
        <v>3150225</v>
      </c>
    </row>
    <row r="15" spans="1:7" ht="21" customHeight="1">
      <c r="A15" s="19" t="s">
        <v>142</v>
      </c>
      <c r="C15" s="40"/>
      <c r="D15" s="5"/>
      <c r="E15" s="5">
        <v>233298799</v>
      </c>
      <c r="F15" s="5"/>
      <c r="G15" s="5">
        <v>186501283</v>
      </c>
    </row>
    <row r="16" spans="1:7" ht="21" customHeight="1">
      <c r="A16" s="19" t="s">
        <v>31</v>
      </c>
      <c r="C16" s="40"/>
      <c r="D16" s="5"/>
      <c r="E16" s="5">
        <v>65572248</v>
      </c>
      <c r="F16" s="5"/>
      <c r="G16" s="5">
        <v>61682975</v>
      </c>
    </row>
    <row r="17" spans="1:7" ht="21" customHeight="1">
      <c r="A17" s="7" t="s">
        <v>28</v>
      </c>
      <c r="C17" s="40"/>
      <c r="D17" s="5"/>
      <c r="E17" s="22">
        <f>SUM(E13:E16)</f>
        <v>2534899654</v>
      </c>
      <c r="F17" s="5"/>
      <c r="G17" s="22">
        <f>SUM(G13:G16)</f>
        <v>2058138242</v>
      </c>
    </row>
    <row r="18" spans="1:7" ht="21" customHeight="1">
      <c r="A18" s="7" t="s">
        <v>66</v>
      </c>
      <c r="C18" s="40"/>
      <c r="D18" s="5"/>
      <c r="E18" s="5">
        <f>E11-E17</f>
        <v>56563744</v>
      </c>
      <c r="F18" s="5"/>
      <c r="G18" s="5">
        <f>G11-G17</f>
        <v>38053882</v>
      </c>
    </row>
    <row r="19" spans="1:7" ht="21" customHeight="1">
      <c r="A19" s="19" t="s">
        <v>30</v>
      </c>
      <c r="C19" s="40"/>
      <c r="D19" s="5"/>
      <c r="E19" s="6">
        <v>-867705</v>
      </c>
      <c r="F19" s="5"/>
      <c r="G19" s="6">
        <v>-685423</v>
      </c>
    </row>
    <row r="20" spans="1:7" ht="21" customHeight="1">
      <c r="A20" s="7" t="s">
        <v>65</v>
      </c>
      <c r="C20" s="40"/>
      <c r="D20" s="5"/>
      <c r="E20" s="5">
        <f>SUM(E18:E19)</f>
        <v>55696039</v>
      </c>
      <c r="F20" s="5"/>
      <c r="G20" s="5">
        <f>SUM(G18:G19)</f>
        <v>37368459</v>
      </c>
    </row>
    <row r="21" spans="1:7" ht="21" customHeight="1">
      <c r="A21" s="19" t="s">
        <v>64</v>
      </c>
      <c r="C21" s="37">
        <v>22</v>
      </c>
      <c r="D21" s="5"/>
      <c r="E21" s="6">
        <v>-10475524</v>
      </c>
      <c r="F21" s="5"/>
      <c r="G21" s="6">
        <v>-6900306</v>
      </c>
    </row>
    <row r="22" spans="1:7" ht="21" customHeight="1">
      <c r="A22" s="7" t="s">
        <v>97</v>
      </c>
      <c r="C22" s="37"/>
      <c r="D22" s="5"/>
      <c r="E22" s="22">
        <f>SUM(E20:E21)</f>
        <v>45220515</v>
      </c>
      <c r="F22" s="5"/>
      <c r="G22" s="22">
        <f>SUM(G20:G21)</f>
        <v>30468153</v>
      </c>
    </row>
    <row r="23" spans="1:7" ht="21" customHeight="1">
      <c r="A23" s="7"/>
      <c r="C23" s="37"/>
      <c r="D23" s="5"/>
      <c r="E23" s="5"/>
      <c r="F23" s="5"/>
      <c r="G23" s="5"/>
    </row>
    <row r="24" spans="1:7" ht="21" customHeight="1">
      <c r="A24" s="7" t="s">
        <v>124</v>
      </c>
      <c r="C24" s="37"/>
      <c r="D24" s="5"/>
      <c r="E24" s="5"/>
      <c r="F24" s="5"/>
      <c r="G24" s="5"/>
    </row>
    <row r="25" spans="1:7" ht="21" customHeight="1">
      <c r="A25" s="82" t="s">
        <v>125</v>
      </c>
      <c r="C25" s="37"/>
      <c r="D25" s="5"/>
      <c r="E25" s="5"/>
      <c r="F25" s="5"/>
      <c r="G25" s="5"/>
    </row>
    <row r="26" spans="1:7" ht="21" customHeight="1">
      <c r="A26" s="82" t="s">
        <v>126</v>
      </c>
      <c r="C26" s="37"/>
      <c r="D26" s="5"/>
      <c r="E26" s="5"/>
      <c r="F26" s="5"/>
      <c r="G26" s="5"/>
    </row>
    <row r="27" spans="1:7" ht="21" customHeight="1">
      <c r="A27" s="19" t="s">
        <v>127</v>
      </c>
      <c r="C27" s="37"/>
      <c r="D27" s="5"/>
      <c r="E27" s="84">
        <v>-2482373</v>
      </c>
      <c r="F27" s="5"/>
      <c r="G27" s="75">
        <v>0</v>
      </c>
    </row>
    <row r="28" spans="1:7" ht="21" customHeight="1">
      <c r="A28" s="19" t="s">
        <v>128</v>
      </c>
      <c r="C28" s="37"/>
      <c r="D28" s="5"/>
      <c r="E28" s="85">
        <v>496474</v>
      </c>
      <c r="F28" s="5"/>
      <c r="G28" s="76">
        <v>0</v>
      </c>
    </row>
    <row r="29" spans="1:7" ht="21" customHeight="1">
      <c r="A29" s="19" t="s">
        <v>129</v>
      </c>
      <c r="C29" s="37"/>
      <c r="D29" s="5"/>
      <c r="E29" s="75"/>
      <c r="F29" s="5"/>
      <c r="G29" s="75"/>
    </row>
    <row r="30" spans="1:7" ht="21" customHeight="1">
      <c r="A30" s="19" t="s">
        <v>130</v>
      </c>
      <c r="C30" s="37"/>
      <c r="D30" s="5"/>
      <c r="E30" s="76">
        <f>SUM(E27:E29)</f>
        <v>-1985899</v>
      </c>
      <c r="F30" s="75"/>
      <c r="G30" s="76">
        <f>SUM(G27:G29)</f>
        <v>0</v>
      </c>
    </row>
    <row r="31" spans="1:7" ht="21" customHeight="1">
      <c r="A31" s="7" t="s">
        <v>98</v>
      </c>
      <c r="C31" s="37"/>
      <c r="D31" s="5"/>
      <c r="E31" s="83">
        <f>SUM(E30)</f>
        <v>-1985899</v>
      </c>
      <c r="F31" s="75"/>
      <c r="G31" s="83">
        <f>SUM(G30)</f>
        <v>0</v>
      </c>
    </row>
    <row r="32" spans="1:7" ht="21" customHeight="1">
      <c r="A32" s="7"/>
      <c r="C32" s="37"/>
      <c r="D32" s="5"/>
      <c r="E32" s="75"/>
      <c r="F32" s="5"/>
      <c r="G32" s="75"/>
    </row>
    <row r="33" spans="1:7" ht="21" customHeight="1" thickBot="1">
      <c r="A33" s="7" t="s">
        <v>89</v>
      </c>
      <c r="C33" s="37"/>
      <c r="D33" s="5"/>
      <c r="E33" s="77">
        <f>E22+E31</f>
        <v>43234616</v>
      </c>
      <c r="F33" s="78"/>
      <c r="G33" s="77">
        <f>G22+G31</f>
        <v>30468153</v>
      </c>
    </row>
    <row r="34" spans="1:7" ht="21" customHeight="1" thickTop="1">
      <c r="A34" s="19"/>
      <c r="C34" s="38"/>
      <c r="D34" s="38"/>
      <c r="G34" s="36"/>
    </row>
    <row r="35" spans="1:7" ht="21" customHeight="1">
      <c r="A35" s="7" t="s">
        <v>67</v>
      </c>
      <c r="C35" s="37">
        <v>23</v>
      </c>
      <c r="G35" s="36"/>
    </row>
    <row r="36" spans="1:7" ht="21" customHeight="1" thickBot="1">
      <c r="A36" s="19" t="s">
        <v>84</v>
      </c>
      <c r="C36" s="40"/>
      <c r="E36" s="45">
        <v>0.11</v>
      </c>
      <c r="G36" s="45">
        <v>0.08</v>
      </c>
    </row>
    <row r="37" spans="1:7" ht="21" customHeight="1" thickTop="1">
      <c r="A37" s="19"/>
      <c r="C37" s="40"/>
      <c r="G37" s="36"/>
    </row>
    <row r="38" spans="1:7" ht="21" customHeight="1" thickBot="1">
      <c r="A38" s="19" t="s">
        <v>83</v>
      </c>
      <c r="C38" s="40"/>
      <c r="E38" s="46">
        <v>400000000</v>
      </c>
      <c r="G38" s="46">
        <v>400000000</v>
      </c>
    </row>
    <row r="39" spans="1:7" ht="21" customHeight="1" thickTop="1">
      <c r="A39" s="19"/>
      <c r="C39" s="38"/>
      <c r="D39" s="38"/>
      <c r="E39" s="38"/>
      <c r="F39" s="38"/>
      <c r="G39" s="36"/>
    </row>
    <row r="40" ht="21" customHeight="1">
      <c r="A40" s="35" t="s">
        <v>1</v>
      </c>
    </row>
    <row r="41" spans="1:7" s="26" customFormat="1" ht="21" customHeight="1">
      <c r="A41" s="7" t="s">
        <v>90</v>
      </c>
      <c r="B41" s="7"/>
      <c r="C41" s="44"/>
      <c r="D41" s="7"/>
      <c r="E41" s="7"/>
      <c r="F41" s="7"/>
      <c r="G41" s="7"/>
    </row>
    <row r="42" ht="21" customHeight="1">
      <c r="A42" s="7" t="s">
        <v>86</v>
      </c>
    </row>
    <row r="43" spans="1:6" s="26" customFormat="1" ht="21" customHeight="1">
      <c r="A43" s="7" t="s">
        <v>121</v>
      </c>
      <c r="B43" s="27"/>
      <c r="C43" s="28"/>
      <c r="D43" s="27"/>
      <c r="E43" s="27"/>
      <c r="F43" s="27"/>
    </row>
    <row r="44" spans="1:7" s="26" customFormat="1" ht="21" customHeight="1">
      <c r="A44" s="19"/>
      <c r="B44" s="27"/>
      <c r="D44" s="27"/>
      <c r="E44" s="27"/>
      <c r="F44" s="27"/>
      <c r="G44" s="29" t="s">
        <v>4</v>
      </c>
    </row>
    <row r="45" spans="1:7" s="26" customFormat="1" ht="21" customHeight="1">
      <c r="A45" s="19"/>
      <c r="B45" s="27"/>
      <c r="C45" s="31"/>
      <c r="D45" s="27"/>
      <c r="E45" s="33">
        <v>2018</v>
      </c>
      <c r="F45" s="32"/>
      <c r="G45" s="34">
        <v>2017</v>
      </c>
    </row>
    <row r="46" spans="1:2" ht="21" customHeight="1">
      <c r="A46" s="7" t="s">
        <v>42</v>
      </c>
      <c r="B46" s="8"/>
    </row>
    <row r="47" spans="1:7" ht="21" customHeight="1">
      <c r="A47" s="9" t="s">
        <v>43</v>
      </c>
      <c r="B47" s="10"/>
      <c r="E47" s="11">
        <f>SUM(E20)</f>
        <v>55696039</v>
      </c>
      <c r="G47" s="11">
        <f>SUM(G20)</f>
        <v>37368459</v>
      </c>
    </row>
    <row r="48" spans="1:7" ht="21" customHeight="1">
      <c r="A48" s="9" t="s">
        <v>44</v>
      </c>
      <c r="B48" s="10"/>
      <c r="E48" s="12"/>
      <c r="G48" s="12"/>
    </row>
    <row r="49" spans="1:7" ht="21" customHeight="1">
      <c r="A49" s="9" t="s">
        <v>45</v>
      </c>
      <c r="B49" s="10"/>
      <c r="E49" s="13"/>
      <c r="G49" s="13"/>
    </row>
    <row r="50" spans="1:7" ht="21" customHeight="1">
      <c r="A50" s="9" t="s">
        <v>46</v>
      </c>
      <c r="B50" s="10"/>
      <c r="E50" s="12">
        <v>22837343</v>
      </c>
      <c r="G50" s="12">
        <v>21059729</v>
      </c>
    </row>
    <row r="51" spans="1:7" ht="21" customHeight="1">
      <c r="A51" s="9" t="s">
        <v>133</v>
      </c>
      <c r="B51" s="10"/>
      <c r="E51" s="12">
        <v>24695</v>
      </c>
      <c r="G51" s="12">
        <v>124484</v>
      </c>
    </row>
    <row r="52" spans="1:7" ht="21" customHeight="1">
      <c r="A52" s="9" t="s">
        <v>134</v>
      </c>
      <c r="B52" s="10"/>
      <c r="E52" s="12">
        <v>7200</v>
      </c>
      <c r="G52" s="12">
        <v>0</v>
      </c>
    </row>
    <row r="53" spans="1:7" ht="21" customHeight="1">
      <c r="A53" s="9" t="s">
        <v>131</v>
      </c>
      <c r="B53" s="10"/>
      <c r="E53" s="12"/>
      <c r="G53" s="12"/>
    </row>
    <row r="54" spans="1:7" ht="21" customHeight="1">
      <c r="A54" s="9" t="s">
        <v>103</v>
      </c>
      <c r="B54" s="10"/>
      <c r="E54" s="12">
        <v>6136622</v>
      </c>
      <c r="G54" s="12">
        <v>-690644</v>
      </c>
    </row>
    <row r="55" spans="1:7" ht="21" customHeight="1">
      <c r="A55" s="9" t="s">
        <v>113</v>
      </c>
      <c r="B55" s="10"/>
      <c r="E55" s="12">
        <v>1716087</v>
      </c>
      <c r="G55" s="12">
        <v>996243</v>
      </c>
    </row>
    <row r="56" spans="1:7" ht="21" customHeight="1">
      <c r="A56" s="9" t="s">
        <v>145</v>
      </c>
      <c r="B56" s="10"/>
      <c r="E56" s="12">
        <v>638518</v>
      </c>
      <c r="G56" s="12">
        <v>578602</v>
      </c>
    </row>
    <row r="57" spans="1:7" ht="21" customHeight="1">
      <c r="A57" s="9" t="s">
        <v>146</v>
      </c>
      <c r="B57" s="10"/>
      <c r="E57" s="12">
        <v>949358</v>
      </c>
      <c r="G57" s="12">
        <v>0</v>
      </c>
    </row>
    <row r="58" spans="1:7" ht="21" customHeight="1">
      <c r="A58" s="9" t="s">
        <v>149</v>
      </c>
      <c r="B58" s="10"/>
      <c r="E58" s="12"/>
      <c r="G58" s="12"/>
    </row>
    <row r="59" spans="1:7" ht="21" customHeight="1">
      <c r="A59" s="9" t="s">
        <v>150</v>
      </c>
      <c r="B59" s="10"/>
      <c r="E59" s="12">
        <v>160528</v>
      </c>
      <c r="G59" s="12">
        <v>0</v>
      </c>
    </row>
    <row r="60" spans="1:7" ht="21" customHeight="1">
      <c r="A60" s="9" t="s">
        <v>47</v>
      </c>
      <c r="B60" s="10"/>
      <c r="E60" s="12">
        <v>1515334</v>
      </c>
      <c r="G60" s="12">
        <v>1278942</v>
      </c>
    </row>
    <row r="61" spans="1:7" ht="21" customHeight="1">
      <c r="A61" s="9" t="s">
        <v>147</v>
      </c>
      <c r="B61" s="10"/>
      <c r="E61" s="12">
        <v>-625881</v>
      </c>
      <c r="G61" s="12">
        <v>-529201</v>
      </c>
    </row>
    <row r="62" spans="1:7" ht="21" customHeight="1">
      <c r="A62" s="9" t="s">
        <v>120</v>
      </c>
      <c r="B62" s="10"/>
      <c r="E62" s="12"/>
      <c r="G62" s="12"/>
    </row>
    <row r="63" spans="1:7" ht="21" customHeight="1">
      <c r="A63" s="9" t="s">
        <v>117</v>
      </c>
      <c r="B63" s="10"/>
      <c r="E63" s="12">
        <v>-29398</v>
      </c>
      <c r="G63" s="12">
        <v>-20299</v>
      </c>
    </row>
    <row r="64" spans="1:7" ht="21" customHeight="1">
      <c r="A64" s="9" t="s">
        <v>48</v>
      </c>
      <c r="B64" s="10"/>
      <c r="E64" s="12">
        <v>-370509</v>
      </c>
      <c r="G64" s="12">
        <v>-590979</v>
      </c>
    </row>
    <row r="65" spans="1:7" ht="21" customHeight="1">
      <c r="A65" s="9" t="s">
        <v>148</v>
      </c>
      <c r="B65" s="10"/>
      <c r="E65" s="47">
        <v>62</v>
      </c>
      <c r="G65" s="47">
        <v>1402</v>
      </c>
    </row>
    <row r="66" spans="1:7" ht="21" customHeight="1">
      <c r="A66" s="9" t="s">
        <v>49</v>
      </c>
      <c r="B66" s="10"/>
      <c r="E66" s="14"/>
      <c r="G66" s="14"/>
    </row>
    <row r="67" spans="1:7" ht="21" customHeight="1">
      <c r="A67" s="9" t="s">
        <v>50</v>
      </c>
      <c r="B67" s="10"/>
      <c r="E67" s="15">
        <f>SUM(E47:E65)</f>
        <v>88655998</v>
      </c>
      <c r="G67" s="15">
        <f>SUM(G47:G65)</f>
        <v>59576738</v>
      </c>
    </row>
    <row r="68" spans="1:7" ht="21" customHeight="1">
      <c r="A68" s="9" t="s">
        <v>70</v>
      </c>
      <c r="B68" s="10"/>
      <c r="E68" s="13"/>
      <c r="G68" s="13"/>
    </row>
    <row r="69" spans="1:7" ht="21" customHeight="1">
      <c r="A69" s="9" t="s">
        <v>51</v>
      </c>
      <c r="B69" s="10"/>
      <c r="E69" s="12">
        <v>-27010062</v>
      </c>
      <c r="G69" s="12">
        <v>414534</v>
      </c>
    </row>
    <row r="70" spans="1:7" ht="21" customHeight="1">
      <c r="A70" s="9" t="s">
        <v>52</v>
      </c>
      <c r="B70" s="10"/>
      <c r="E70" s="12">
        <v>-85554235</v>
      </c>
      <c r="G70" s="12">
        <v>-64214578</v>
      </c>
    </row>
    <row r="71" spans="1:7" ht="21" customHeight="1">
      <c r="A71" s="9" t="s">
        <v>53</v>
      </c>
      <c r="B71" s="10"/>
      <c r="E71" s="12">
        <v>-4489367</v>
      </c>
      <c r="G71" s="12">
        <v>-1071351</v>
      </c>
    </row>
    <row r="72" spans="1:7" ht="21" customHeight="1">
      <c r="A72" s="9" t="s">
        <v>54</v>
      </c>
      <c r="B72" s="10"/>
      <c r="E72" s="12">
        <v>-3000528</v>
      </c>
      <c r="G72" s="12">
        <v>-2637537</v>
      </c>
    </row>
    <row r="73" spans="1:7" ht="21" customHeight="1">
      <c r="A73" s="9" t="s">
        <v>71</v>
      </c>
      <c r="B73" s="10"/>
      <c r="E73" s="12"/>
      <c r="G73" s="12"/>
    </row>
    <row r="74" spans="1:7" ht="21" customHeight="1">
      <c r="A74" s="9" t="s">
        <v>55</v>
      </c>
      <c r="B74" s="10"/>
      <c r="E74" s="12">
        <v>75572906</v>
      </c>
      <c r="G74" s="12">
        <v>67124772</v>
      </c>
    </row>
    <row r="75" spans="1:7" ht="21" customHeight="1">
      <c r="A75" s="9" t="s">
        <v>56</v>
      </c>
      <c r="B75" s="10"/>
      <c r="E75" s="48">
        <v>-84091</v>
      </c>
      <c r="G75" s="48">
        <v>143723</v>
      </c>
    </row>
    <row r="76" spans="1:7" ht="21" customHeight="1">
      <c r="A76" s="9" t="s">
        <v>42</v>
      </c>
      <c r="B76" s="10"/>
      <c r="E76" s="12">
        <f>SUM(E67,E69:E75)</f>
        <v>44090621</v>
      </c>
      <c r="G76" s="12">
        <f>SUM(G67,G69:G75)</f>
        <v>59336301</v>
      </c>
    </row>
    <row r="77" spans="1:7" ht="21" customHeight="1">
      <c r="A77" s="19" t="s">
        <v>78</v>
      </c>
      <c r="B77" s="8"/>
      <c r="E77" s="12">
        <v>367714</v>
      </c>
      <c r="G77" s="12">
        <v>1103932</v>
      </c>
    </row>
    <row r="78" spans="1:7" ht="21" customHeight="1">
      <c r="A78" s="9" t="s">
        <v>77</v>
      </c>
      <c r="B78" s="10"/>
      <c r="E78" s="12">
        <v>-10161825</v>
      </c>
      <c r="G78" s="12">
        <v>-5339837</v>
      </c>
    </row>
    <row r="79" spans="1:7" ht="21" customHeight="1">
      <c r="A79" s="16" t="s">
        <v>135</v>
      </c>
      <c r="B79" s="10"/>
      <c r="E79" s="17">
        <f>SUM(E77:E78)+E76</f>
        <v>34296510</v>
      </c>
      <c r="G79" s="17">
        <f>SUM(G77:G78)+G76</f>
        <v>55100396</v>
      </c>
    </row>
    <row r="80" spans="1:2" ht="21" customHeight="1">
      <c r="A80" s="7"/>
      <c r="B80" s="10"/>
    </row>
    <row r="81" spans="1:2" ht="21" customHeight="1">
      <c r="A81" s="18" t="s">
        <v>1</v>
      </c>
      <c r="B81" s="10"/>
    </row>
    <row r="82" spans="1:7" s="26" customFormat="1" ht="21" customHeight="1">
      <c r="A82" s="7" t="s">
        <v>90</v>
      </c>
      <c r="B82" s="7"/>
      <c r="C82" s="44"/>
      <c r="D82" s="7"/>
      <c r="E82" s="7"/>
      <c r="F82" s="7"/>
      <c r="G82" s="7"/>
    </row>
    <row r="83" ht="21" customHeight="1">
      <c r="A83" s="7" t="s">
        <v>85</v>
      </c>
    </row>
    <row r="84" spans="1:6" s="26" customFormat="1" ht="21" customHeight="1">
      <c r="A84" s="7" t="s">
        <v>121</v>
      </c>
      <c r="B84" s="27"/>
      <c r="C84" s="28"/>
      <c r="D84" s="27"/>
      <c r="E84" s="27"/>
      <c r="F84" s="27"/>
    </row>
    <row r="85" spans="1:7" s="26" customFormat="1" ht="21" customHeight="1">
      <c r="A85" s="19"/>
      <c r="B85" s="27"/>
      <c r="D85" s="27"/>
      <c r="E85" s="27"/>
      <c r="F85" s="27"/>
      <c r="G85" s="29" t="s">
        <v>4</v>
      </c>
    </row>
    <row r="86" spans="1:7" s="26" customFormat="1" ht="21" customHeight="1">
      <c r="A86" s="19"/>
      <c r="B86" s="27"/>
      <c r="C86" s="31"/>
      <c r="D86" s="27"/>
      <c r="E86" s="33">
        <v>2018</v>
      </c>
      <c r="F86" s="32"/>
      <c r="G86" s="34">
        <v>2017</v>
      </c>
    </row>
    <row r="87" ht="21" customHeight="1">
      <c r="A87" s="7" t="s">
        <v>57</v>
      </c>
    </row>
    <row r="88" spans="1:7" ht="21" customHeight="1">
      <c r="A88" s="19" t="s">
        <v>118</v>
      </c>
      <c r="E88" s="5">
        <v>22576473</v>
      </c>
      <c r="F88" s="5"/>
      <c r="G88" s="5">
        <v>-14230571</v>
      </c>
    </row>
    <row r="89" spans="1:7" ht="21" customHeight="1">
      <c r="A89" s="20" t="s">
        <v>136</v>
      </c>
      <c r="E89" s="5">
        <v>73285</v>
      </c>
      <c r="F89" s="5"/>
      <c r="G89" s="5">
        <v>115888</v>
      </c>
    </row>
    <row r="90" spans="1:7" ht="21" customHeight="1">
      <c r="A90" s="20" t="s">
        <v>79</v>
      </c>
      <c r="E90" s="15">
        <v>-19001539</v>
      </c>
      <c r="F90" s="5"/>
      <c r="G90" s="15">
        <v>-14026854</v>
      </c>
    </row>
    <row r="91" spans="1:7" ht="21" customHeight="1">
      <c r="A91" s="19" t="s">
        <v>81</v>
      </c>
      <c r="E91" s="49">
        <v>-8024474</v>
      </c>
      <c r="F91" s="5"/>
      <c r="G91" s="49">
        <v>-5049973</v>
      </c>
    </row>
    <row r="92" spans="1:7" ht="21" customHeight="1">
      <c r="A92" s="19" t="s">
        <v>137</v>
      </c>
      <c r="E92" s="49">
        <v>-2000000</v>
      </c>
      <c r="F92" s="5"/>
      <c r="G92" s="49">
        <v>0</v>
      </c>
    </row>
    <row r="93" spans="1:7" ht="21" customHeight="1">
      <c r="A93" s="7" t="s">
        <v>80</v>
      </c>
      <c r="E93" s="17">
        <f>SUM(E88:E92)</f>
        <v>-6376255</v>
      </c>
      <c r="G93" s="17">
        <f>SUM(G88:G92)</f>
        <v>-33191510</v>
      </c>
    </row>
    <row r="94" spans="1:7" ht="21" customHeight="1">
      <c r="A94" s="7" t="s">
        <v>58</v>
      </c>
      <c r="E94" s="12"/>
      <c r="G94" s="12"/>
    </row>
    <row r="95" spans="1:7" ht="21" customHeight="1">
      <c r="A95" s="19" t="s">
        <v>138</v>
      </c>
      <c r="E95" s="12">
        <v>0</v>
      </c>
      <c r="G95" s="12">
        <v>160000</v>
      </c>
    </row>
    <row r="96" spans="1:7" ht="21" customHeight="1">
      <c r="A96" s="19" t="s">
        <v>82</v>
      </c>
      <c r="E96" s="12">
        <v>-62</v>
      </c>
      <c r="G96" s="12">
        <v>-1402</v>
      </c>
    </row>
    <row r="97" spans="1:7" ht="21" customHeight="1">
      <c r="A97" s="9" t="s">
        <v>59</v>
      </c>
      <c r="E97" s="11">
        <v>-15987358</v>
      </c>
      <c r="G97" s="11">
        <v>-4793484</v>
      </c>
    </row>
    <row r="98" spans="1:7" ht="21" customHeight="1">
      <c r="A98" s="16" t="s">
        <v>114</v>
      </c>
      <c r="E98" s="17">
        <f>SUM(E95:E97)</f>
        <v>-15987420</v>
      </c>
      <c r="G98" s="17">
        <f>SUM(G95:G97)</f>
        <v>-4634886</v>
      </c>
    </row>
    <row r="99" spans="1:7" ht="21" customHeight="1">
      <c r="A99" s="16" t="s">
        <v>132</v>
      </c>
      <c r="E99" s="12">
        <f>SUM(E79,E93,E98)</f>
        <v>11932835</v>
      </c>
      <c r="G99" s="12">
        <f>SUM(G79,G93,G98)</f>
        <v>17274000</v>
      </c>
    </row>
    <row r="100" spans="1:7" ht="21" customHeight="1">
      <c r="A100" s="9" t="s">
        <v>60</v>
      </c>
      <c r="E100" s="48">
        <v>33341192</v>
      </c>
      <c r="G100" s="48">
        <v>16067192</v>
      </c>
    </row>
    <row r="101" spans="1:7" ht="21" customHeight="1" thickBot="1">
      <c r="A101" s="16" t="s">
        <v>61</v>
      </c>
      <c r="E101" s="21">
        <f>SUM(E99:E100)</f>
        <v>45274027</v>
      </c>
      <c r="G101" s="21">
        <f>SUM(G99:G100)</f>
        <v>33341192</v>
      </c>
    </row>
    <row r="102" spans="1:7" ht="21" customHeight="1" thickTop="1">
      <c r="A102" s="19"/>
      <c r="E102" s="12"/>
      <c r="G102" s="12"/>
    </row>
    <row r="103" spans="1:7" ht="21" customHeight="1">
      <c r="A103" s="16" t="s">
        <v>108</v>
      </c>
      <c r="B103" s="19"/>
      <c r="C103" s="19"/>
      <c r="E103" s="12"/>
      <c r="G103" s="12"/>
    </row>
    <row r="104" spans="1:7" ht="21" customHeight="1">
      <c r="A104" s="9" t="s">
        <v>109</v>
      </c>
      <c r="B104" s="19"/>
      <c r="C104" s="19"/>
      <c r="E104" s="12"/>
      <c r="G104" s="12"/>
    </row>
    <row r="105" spans="1:7" ht="21" customHeight="1">
      <c r="A105" s="9" t="s">
        <v>110</v>
      </c>
      <c r="B105" s="19"/>
      <c r="C105" s="19"/>
      <c r="E105" s="12">
        <v>70955</v>
      </c>
      <c r="G105" s="12">
        <v>59385</v>
      </c>
    </row>
    <row r="106" spans="1:7" ht="21" customHeight="1">
      <c r="A106" s="9" t="s">
        <v>139</v>
      </c>
      <c r="B106" s="19"/>
      <c r="C106" s="19"/>
      <c r="E106" s="12">
        <v>1099021</v>
      </c>
      <c r="G106" s="12">
        <v>932150</v>
      </c>
    </row>
    <row r="107" spans="1:7" ht="21" customHeight="1">
      <c r="A107" s="9" t="s">
        <v>140</v>
      </c>
      <c r="B107" s="19"/>
      <c r="C107" s="19"/>
      <c r="E107" s="12">
        <v>33300</v>
      </c>
      <c r="G107" s="12">
        <v>0</v>
      </c>
    </row>
    <row r="108" spans="1:7" ht="21" customHeight="1">
      <c r="A108" s="9" t="s">
        <v>141</v>
      </c>
      <c r="B108" s="19"/>
      <c r="C108" s="19"/>
      <c r="E108" s="12">
        <v>3210</v>
      </c>
      <c r="G108" s="12">
        <v>0</v>
      </c>
    </row>
    <row r="109" spans="1:7" ht="21" customHeight="1">
      <c r="A109" s="19"/>
      <c r="E109" s="12"/>
      <c r="G109" s="12"/>
    </row>
    <row r="110" ht="21" customHeight="1">
      <c r="A110" s="18" t="s">
        <v>1</v>
      </c>
    </row>
  </sheetData>
  <sheetProtection/>
  <printOptions horizontalCentered="1"/>
  <pageMargins left="0.83" right="0.393700787401575" top="0.78740157480315" bottom="0.393700787401575" header="0.196850393700787" footer="0.196850393700787"/>
  <pageSetup horizontalDpi="600" verticalDpi="600" orientation="portrait" paperSize="9" scale="90" r:id="rId1"/>
  <rowBreaks count="2" manualBreakCount="2">
    <brk id="40" max="255" man="1"/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Normal="90" zoomScaleSheetLayoutView="100" workbookViewId="0" topLeftCell="A13">
      <selection activeCell="A25" sqref="A25:IV25"/>
    </sheetView>
  </sheetViews>
  <sheetFormatPr defaultColWidth="10.875" defaultRowHeight="23.25" customHeight="1"/>
  <cols>
    <col min="1" max="1" width="33.625" style="71" customWidth="1"/>
    <col min="2" max="2" width="1.25" style="71" customWidth="1"/>
    <col min="3" max="3" width="7.125" style="71" customWidth="1"/>
    <col min="4" max="4" width="13.625" style="71" customWidth="1"/>
    <col min="5" max="5" width="0.875" style="71" customWidth="1"/>
    <col min="6" max="6" width="13.625" style="71" customWidth="1"/>
    <col min="7" max="7" width="0.875" style="71" customWidth="1"/>
    <col min="8" max="8" width="13.625" style="71" customWidth="1"/>
    <col min="9" max="9" width="0.875" style="71" customWidth="1"/>
    <col min="10" max="10" width="13.625" style="71" customWidth="1"/>
    <col min="11" max="11" width="0.875" style="72" customWidth="1"/>
    <col min="12" max="12" width="13.625" style="71" customWidth="1"/>
    <col min="13" max="16384" width="10.875" style="71" customWidth="1"/>
  </cols>
  <sheetData>
    <row r="1" spans="1:12" s="54" customFormat="1" ht="23.25" customHeight="1">
      <c r="A1" s="52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54" customFormat="1" ht="23.2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54" customFormat="1" ht="23.25" customHeight="1">
      <c r="A3" s="73" t="s">
        <v>121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54" customFormat="1" ht="23.2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</row>
    <row r="5" spans="1:12" s="54" customFormat="1" ht="23.25" customHeight="1">
      <c r="A5" s="56"/>
      <c r="B5" s="57"/>
      <c r="C5" s="57"/>
      <c r="D5" s="57"/>
      <c r="E5" s="57"/>
      <c r="F5" s="57"/>
      <c r="G5" s="57"/>
      <c r="H5" s="57"/>
      <c r="I5" s="57"/>
      <c r="J5" s="58"/>
      <c r="K5" s="57"/>
      <c r="L5" s="58" t="s">
        <v>4</v>
      </c>
    </row>
    <row r="6" spans="1:12" s="54" customFormat="1" ht="23.25" customHeight="1">
      <c r="A6" s="56"/>
      <c r="B6" s="57"/>
      <c r="C6" s="57"/>
      <c r="D6" s="59" t="s">
        <v>69</v>
      </c>
      <c r="E6" s="57"/>
      <c r="F6" s="59"/>
      <c r="G6" s="57"/>
      <c r="H6" s="59"/>
      <c r="I6" s="57"/>
      <c r="J6" s="59"/>
      <c r="K6" s="57"/>
      <c r="L6" s="58"/>
    </row>
    <row r="7" spans="1:10" s="59" customFormat="1" ht="23.25" customHeight="1">
      <c r="A7" s="60"/>
      <c r="B7" s="60"/>
      <c r="C7" s="60"/>
      <c r="D7" s="59" t="s">
        <v>68</v>
      </c>
      <c r="F7" s="59" t="s">
        <v>101</v>
      </c>
      <c r="H7" s="86" t="s">
        <v>72</v>
      </c>
      <c r="I7" s="86"/>
      <c r="J7" s="86"/>
    </row>
    <row r="8" spans="1:12" s="59" customFormat="1" ht="23.25" customHeight="1">
      <c r="A8" s="60"/>
      <c r="B8" s="62"/>
      <c r="C8" s="31" t="s">
        <v>0</v>
      </c>
      <c r="D8" s="61" t="s">
        <v>3</v>
      </c>
      <c r="F8" s="61" t="s">
        <v>102</v>
      </c>
      <c r="H8" s="61" t="s">
        <v>75</v>
      </c>
      <c r="J8" s="63" t="s">
        <v>76</v>
      </c>
      <c r="L8" s="61" t="s">
        <v>2</v>
      </c>
    </row>
    <row r="9" spans="1:12" s="54" customFormat="1" ht="23.25" customHeight="1">
      <c r="A9" s="52" t="s">
        <v>115</v>
      </c>
      <c r="B9" s="64"/>
      <c r="C9" s="64"/>
      <c r="D9" s="65">
        <v>200000000</v>
      </c>
      <c r="E9" s="65"/>
      <c r="F9" s="65">
        <v>39809592</v>
      </c>
      <c r="G9" s="65"/>
      <c r="H9" s="65">
        <v>10765683</v>
      </c>
      <c r="I9" s="65"/>
      <c r="J9" s="65">
        <v>25239486</v>
      </c>
      <c r="K9" s="66"/>
      <c r="L9" s="65">
        <f>SUM(D9:J9)</f>
        <v>275814761</v>
      </c>
    </row>
    <row r="10" spans="1:12" s="54" customFormat="1" ht="23.25" customHeight="1">
      <c r="A10" s="64" t="s">
        <v>97</v>
      </c>
      <c r="B10" s="64"/>
      <c r="C10" s="64"/>
      <c r="D10" s="80">
        <v>0</v>
      </c>
      <c r="E10" s="65"/>
      <c r="F10" s="80">
        <v>0</v>
      </c>
      <c r="G10" s="65"/>
      <c r="H10" s="80">
        <v>0</v>
      </c>
      <c r="I10" s="65"/>
      <c r="J10" s="80">
        <f>'pl&amp;cf'!G22</f>
        <v>30468153</v>
      </c>
      <c r="K10" s="66"/>
      <c r="L10" s="80">
        <f>SUM(D10:J10)</f>
        <v>30468153</v>
      </c>
    </row>
    <row r="11" spans="1:12" s="54" customFormat="1" ht="23.25" customHeight="1">
      <c r="A11" s="64" t="s">
        <v>106</v>
      </c>
      <c r="B11" s="64"/>
      <c r="C11" s="64"/>
      <c r="D11" s="81">
        <v>0</v>
      </c>
      <c r="E11" s="65"/>
      <c r="F11" s="81">
        <v>0</v>
      </c>
      <c r="G11" s="65"/>
      <c r="H11" s="81">
        <v>0</v>
      </c>
      <c r="I11" s="65"/>
      <c r="J11" s="81">
        <v>0</v>
      </c>
      <c r="K11" s="66"/>
      <c r="L11" s="81">
        <f>SUM(D11:J11)</f>
        <v>0</v>
      </c>
    </row>
    <row r="12" spans="1:12" s="54" customFormat="1" ht="23.25" customHeight="1">
      <c r="A12" s="64" t="s">
        <v>89</v>
      </c>
      <c r="B12" s="64"/>
      <c r="C12" s="64"/>
      <c r="D12" s="68">
        <f>SUM(D10:D11)</f>
        <v>0</v>
      </c>
      <c r="E12" s="66"/>
      <c r="F12" s="68">
        <f>SUM(F10:F11)</f>
        <v>0</v>
      </c>
      <c r="G12" s="66"/>
      <c r="H12" s="68">
        <f>SUM(H10:H11)</f>
        <v>0</v>
      </c>
      <c r="I12" s="66"/>
      <c r="J12" s="68">
        <f>SUM(J10:J11)</f>
        <v>30468153</v>
      </c>
      <c r="K12" s="66"/>
      <c r="L12" s="68">
        <f>SUM(L10:L11)</f>
        <v>30468153</v>
      </c>
    </row>
    <row r="13" spans="1:12" s="54" customFormat="1" ht="23.25" customHeight="1">
      <c r="A13" s="64" t="s">
        <v>59</v>
      </c>
      <c r="B13" s="64"/>
      <c r="C13" s="67">
        <v>26</v>
      </c>
      <c r="D13" s="65">
        <v>0</v>
      </c>
      <c r="E13" s="65"/>
      <c r="F13" s="65">
        <v>0</v>
      </c>
      <c r="G13" s="65"/>
      <c r="H13" s="65">
        <v>0</v>
      </c>
      <c r="I13" s="65"/>
      <c r="J13" s="65">
        <v>-4799480</v>
      </c>
      <c r="K13" s="66"/>
      <c r="L13" s="65">
        <f>SUM(D13:J13)</f>
        <v>-4799480</v>
      </c>
    </row>
    <row r="14" spans="1:12" s="54" customFormat="1" ht="23.25" customHeight="1">
      <c r="A14" s="64" t="s">
        <v>99</v>
      </c>
      <c r="B14" s="64"/>
      <c r="C14" s="64"/>
      <c r="D14" s="65"/>
      <c r="E14" s="65"/>
      <c r="F14" s="65"/>
      <c r="G14" s="65"/>
      <c r="H14" s="65"/>
      <c r="I14" s="65"/>
      <c r="J14" s="65"/>
      <c r="K14" s="66"/>
      <c r="L14" s="65"/>
    </row>
    <row r="15" spans="1:12" s="54" customFormat="1" ht="23.25" customHeight="1">
      <c r="A15" s="64" t="s">
        <v>100</v>
      </c>
      <c r="B15" s="64"/>
      <c r="C15" s="67">
        <v>19</v>
      </c>
      <c r="D15" s="65">
        <v>0</v>
      </c>
      <c r="E15" s="65"/>
      <c r="F15" s="65">
        <v>0</v>
      </c>
      <c r="G15" s="65"/>
      <c r="H15" s="65">
        <v>1523408</v>
      </c>
      <c r="I15" s="65"/>
      <c r="J15" s="65">
        <v>-1523408</v>
      </c>
      <c r="K15" s="66"/>
      <c r="L15" s="65">
        <f>SUM(D15:J15)</f>
        <v>0</v>
      </c>
    </row>
    <row r="16" spans="1:12" s="54" customFormat="1" ht="23.25" customHeight="1" thickBot="1">
      <c r="A16" s="52" t="s">
        <v>119</v>
      </c>
      <c r="B16" s="64"/>
      <c r="C16" s="64"/>
      <c r="D16" s="69">
        <f>SUM(D9:D15)-D12</f>
        <v>200000000</v>
      </c>
      <c r="E16" s="66"/>
      <c r="F16" s="69">
        <f>SUM(F9:F15)-F12</f>
        <v>39809592</v>
      </c>
      <c r="G16" s="66"/>
      <c r="H16" s="69">
        <f>SUM(H9:H15)-H12</f>
        <v>12289091</v>
      </c>
      <c r="I16" s="66"/>
      <c r="J16" s="69">
        <f>SUM(J9:J15)-J12</f>
        <v>49384751</v>
      </c>
      <c r="K16" s="66"/>
      <c r="L16" s="69">
        <f>SUM(L9:L15)-L12</f>
        <v>301483434</v>
      </c>
    </row>
    <row r="17" s="70" customFormat="1" ht="23.25" customHeight="1" thickTop="1">
      <c r="K17" s="65"/>
    </row>
    <row r="18" spans="1:12" s="54" customFormat="1" ht="23.25" customHeight="1">
      <c r="A18" s="52" t="s">
        <v>119</v>
      </c>
      <c r="B18" s="64"/>
      <c r="C18" s="64"/>
      <c r="D18" s="65">
        <f>D16</f>
        <v>200000000</v>
      </c>
      <c r="E18" s="65"/>
      <c r="F18" s="65">
        <f>F16</f>
        <v>39809592</v>
      </c>
      <c r="G18" s="65"/>
      <c r="H18" s="65">
        <f>H16</f>
        <v>12289091</v>
      </c>
      <c r="I18" s="65"/>
      <c r="J18" s="65">
        <f>J16</f>
        <v>49384751</v>
      </c>
      <c r="K18" s="66"/>
      <c r="L18" s="65">
        <f>L16</f>
        <v>301483434</v>
      </c>
    </row>
    <row r="19" spans="1:12" s="54" customFormat="1" ht="23.25" customHeight="1">
      <c r="A19" s="64" t="s">
        <v>97</v>
      </c>
      <c r="B19" s="64"/>
      <c r="C19" s="64"/>
      <c r="D19" s="80">
        <v>0</v>
      </c>
      <c r="E19" s="65"/>
      <c r="F19" s="80">
        <v>0</v>
      </c>
      <c r="G19" s="65"/>
      <c r="H19" s="80">
        <v>0</v>
      </c>
      <c r="I19" s="65"/>
      <c r="J19" s="80">
        <f>'pl&amp;cf'!E22</f>
        <v>45220515</v>
      </c>
      <c r="K19" s="66"/>
      <c r="L19" s="80">
        <f>SUM(D19:J19)</f>
        <v>45220515</v>
      </c>
    </row>
    <row r="20" spans="1:12" s="54" customFormat="1" ht="23.25" customHeight="1">
      <c r="A20" s="64" t="s">
        <v>106</v>
      </c>
      <c r="B20" s="64"/>
      <c r="C20" s="64"/>
      <c r="D20" s="81">
        <v>0</v>
      </c>
      <c r="E20" s="65"/>
      <c r="F20" s="81">
        <v>0</v>
      </c>
      <c r="G20" s="65"/>
      <c r="H20" s="81">
        <v>0</v>
      </c>
      <c r="I20" s="65"/>
      <c r="J20" s="81">
        <f>'pl&amp;cf'!E31</f>
        <v>-1985899</v>
      </c>
      <c r="K20" s="65"/>
      <c r="L20" s="81">
        <f>SUM(D20:J20)</f>
        <v>-1985899</v>
      </c>
    </row>
    <row r="21" spans="1:12" s="54" customFormat="1" ht="23.25" customHeight="1">
      <c r="A21" s="64" t="s">
        <v>89</v>
      </c>
      <c r="B21" s="64"/>
      <c r="C21" s="64"/>
      <c r="D21" s="68">
        <f>SUM(D19:D20)</f>
        <v>0</v>
      </c>
      <c r="E21" s="66"/>
      <c r="F21" s="68">
        <f>SUM(F19:F20)</f>
        <v>0</v>
      </c>
      <c r="G21" s="66"/>
      <c r="H21" s="68">
        <f>SUM(H19:H20)</f>
        <v>0</v>
      </c>
      <c r="I21" s="66"/>
      <c r="J21" s="68">
        <f>SUM(J19:J20)</f>
        <v>43234616</v>
      </c>
      <c r="K21" s="79"/>
      <c r="L21" s="68">
        <f>SUM(L19:L20)</f>
        <v>43234616</v>
      </c>
    </row>
    <row r="22" spans="1:12" s="54" customFormat="1" ht="23.25" customHeight="1">
      <c r="A22" s="64" t="s">
        <v>59</v>
      </c>
      <c r="B22" s="64"/>
      <c r="C22" s="67">
        <v>26</v>
      </c>
      <c r="D22" s="65">
        <v>0</v>
      </c>
      <c r="E22" s="65"/>
      <c r="F22" s="65">
        <v>0</v>
      </c>
      <c r="G22" s="65"/>
      <c r="H22" s="65">
        <v>0</v>
      </c>
      <c r="I22" s="65"/>
      <c r="J22" s="65">
        <v>-15998928</v>
      </c>
      <c r="K22" s="66"/>
      <c r="L22" s="65">
        <f>SUM(D22:J22)</f>
        <v>-15998928</v>
      </c>
    </row>
    <row r="23" spans="1:12" s="54" customFormat="1" ht="23.25" customHeight="1">
      <c r="A23" s="64" t="s">
        <v>99</v>
      </c>
      <c r="B23" s="64"/>
      <c r="C23" s="64"/>
      <c r="D23" s="65"/>
      <c r="E23" s="65"/>
      <c r="F23" s="65"/>
      <c r="G23" s="65"/>
      <c r="H23" s="65"/>
      <c r="I23" s="65"/>
      <c r="J23" s="65"/>
      <c r="K23" s="66"/>
      <c r="L23" s="65"/>
    </row>
    <row r="24" spans="1:12" s="54" customFormat="1" ht="23.25" customHeight="1">
      <c r="A24" s="64" t="s">
        <v>100</v>
      </c>
      <c r="B24" s="64"/>
      <c r="C24" s="67">
        <v>19</v>
      </c>
      <c r="D24" s="65">
        <v>0</v>
      </c>
      <c r="E24" s="65"/>
      <c r="F24" s="65">
        <v>0</v>
      </c>
      <c r="G24" s="65"/>
      <c r="H24" s="65">
        <v>2261026</v>
      </c>
      <c r="I24" s="65"/>
      <c r="J24" s="65">
        <v>-2261026</v>
      </c>
      <c r="K24" s="66"/>
      <c r="L24" s="65">
        <f>SUM(D24:J24)</f>
        <v>0</v>
      </c>
    </row>
    <row r="25" spans="1:12" s="54" customFormat="1" ht="23.25" customHeight="1" thickBot="1">
      <c r="A25" s="52" t="s">
        <v>122</v>
      </c>
      <c r="B25" s="64"/>
      <c r="C25" s="64"/>
      <c r="D25" s="69">
        <f>SUM(D18:D24)-D21</f>
        <v>200000000</v>
      </c>
      <c r="E25" s="66"/>
      <c r="F25" s="69">
        <f>SUM(F18:F24)-F21</f>
        <v>39809592</v>
      </c>
      <c r="G25" s="66"/>
      <c r="H25" s="69">
        <f>SUM(H18:H24)-H21</f>
        <v>14550117</v>
      </c>
      <c r="I25" s="66"/>
      <c r="J25" s="69">
        <f>SUM(J18:J24)-J21</f>
        <v>74359413</v>
      </c>
      <c r="K25" s="66"/>
      <c r="L25" s="69">
        <f>SUM(L18:L24)-L21</f>
        <v>328719122</v>
      </c>
    </row>
    <row r="26" ht="23.25" customHeight="1" thickTop="1"/>
    <row r="27" ht="23.25" customHeight="1">
      <c r="A27" s="71" t="s">
        <v>1</v>
      </c>
    </row>
  </sheetData>
  <sheetProtection/>
  <mergeCells count="1">
    <mergeCell ref="H7:J7"/>
  </mergeCells>
  <printOptions horizontalCentered="1"/>
  <pageMargins left="0.748031496062992" right="0.196850393700787" top="0.78740157480315" bottom="0.393700787401575" header="0.196850393700787" footer="0.19685039370078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Wanwimon Unanuya</cp:lastModifiedBy>
  <cp:lastPrinted>2019-02-06T13:32:12Z</cp:lastPrinted>
  <dcterms:created xsi:type="dcterms:W3CDTF">1997-08-09T11:52:15Z</dcterms:created>
  <dcterms:modified xsi:type="dcterms:W3CDTF">2019-02-12T08:29:21Z</dcterms:modified>
  <cp:category/>
  <cp:version/>
  <cp:contentType/>
  <cp:contentStatus/>
</cp:coreProperties>
</file>