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987" firstSheet="2" activeTab="3"/>
  </bookViews>
  <sheets>
    <sheet name="NAV000" sheetId="1" state="hidden" r:id="rId1"/>
    <sheet name="NAV001" sheetId="2" state="hidden" r:id="rId2"/>
    <sheet name="BS (2)" sheetId="3" r:id="rId3"/>
    <sheet name="pl&amp;cf" sheetId="4" r:id="rId4"/>
    <sheet name="CE (2)" sheetId="5" r:id="rId5"/>
    <sheet name="000" sheetId="6" state="hidden" r:id="rId6"/>
  </sheets>
  <definedNames>
    <definedName name="_xlnm.Print_Area" localSheetId="2">'BS (2)'!$A$1:$H$60</definedName>
    <definedName name="_xlnm.Print_Area" localSheetId="3">'pl&amp;cf'!$A$1:$H$103</definedName>
  </definedNames>
  <calcPr fullCalcOnLoad="1"/>
</workbook>
</file>

<file path=xl/sharedStrings.xml><?xml version="1.0" encoding="utf-8"?>
<sst xmlns="http://schemas.openxmlformats.org/spreadsheetml/2006/main" count="182" uniqueCount="145">
  <si>
    <t>S P V I Public Company Limited</t>
  </si>
  <si>
    <t xml:space="preserve">Statement of financial position </t>
  </si>
  <si>
    <t>As at 31 December 2016</t>
  </si>
  <si>
    <t>(Unit: Baht)</t>
  </si>
  <si>
    <t>Note</t>
  </si>
  <si>
    <t>2016</t>
  </si>
  <si>
    <t>2015</t>
  </si>
  <si>
    <t>Assets</t>
  </si>
  <si>
    <t>Current assets</t>
  </si>
  <si>
    <t>Cash and cash equivalents</t>
  </si>
  <si>
    <t>Current investments</t>
  </si>
  <si>
    <t>Trade and other receivables</t>
  </si>
  <si>
    <t xml:space="preserve">Inventories </t>
  </si>
  <si>
    <t>Other current assets</t>
  </si>
  <si>
    <t>Total current assets</t>
  </si>
  <si>
    <t>Non-current assets</t>
  </si>
  <si>
    <t>Restricted bank deposits</t>
  </si>
  <si>
    <t>Other long-term investments</t>
  </si>
  <si>
    <t>Equipment</t>
  </si>
  <si>
    <t>Intangible assets</t>
  </si>
  <si>
    <t>Leasehold right</t>
  </si>
  <si>
    <t>Other non-current assets</t>
  </si>
  <si>
    <t>Deferred tax assets</t>
  </si>
  <si>
    <t>Total non-current assets</t>
  </si>
  <si>
    <t>Total assets</t>
  </si>
  <si>
    <t>The accompanying notes are an integral part of the financial statements.</t>
  </si>
  <si>
    <t>Statement of financial position (continued)</t>
  </si>
  <si>
    <t>Liabilities and shareholders' equity</t>
  </si>
  <si>
    <t>Current liabilities</t>
  </si>
  <si>
    <t>Trade and other payables</t>
  </si>
  <si>
    <t>Dividend payable</t>
  </si>
  <si>
    <t>Income tax payable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</si>
  <si>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</si>
  <si>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</si>
  <si>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</si>
  <si>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</si>
  <si>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</si>
  <si>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</si>
  <si>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</si>
  <si>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</si>
  <si>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</si>
  <si>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 xml:space="preserve">   400,000,000 ordinary shares of Baht 0.50 each</t>
  </si>
  <si>
    <t xml:space="preserve">   Issued and fully paid up</t>
  </si>
  <si>
    <t>Share premium</t>
  </si>
  <si>
    <t>Retained earnings</t>
  </si>
  <si>
    <t xml:space="preserve">   Appropriated - statutory reserve</t>
  </si>
  <si>
    <t xml:space="preserve">   Unappropriated</t>
  </si>
  <si>
    <t>Total shareholders' equity</t>
  </si>
  <si>
    <t>Total liabilities and shareholders' equity</t>
  </si>
  <si>
    <t>Directors</t>
  </si>
  <si>
    <t>Statement of comprehensive income</t>
  </si>
  <si>
    <t>For the year ended 31 December 2016</t>
  </si>
  <si>
    <t>Profit or loss</t>
  </si>
  <si>
    <t>Revenues</t>
  </si>
  <si>
    <t>Sales</t>
  </si>
  <si>
    <t>Service income</t>
  </si>
  <si>
    <t>Other income</t>
  </si>
  <si>
    <t>Total revenues</t>
  </si>
  <si>
    <t>Expenses</t>
  </si>
  <si>
    <t xml:space="preserve">Cost of sales </t>
  </si>
  <si>
    <t>Cost of services</t>
  </si>
  <si>
    <t>Selling expenses</t>
  </si>
  <si>
    <t>Administrative expenses</t>
  </si>
  <si>
    <t>Total expenses</t>
  </si>
  <si>
    <t>Profit before finance cost and income tax expenses</t>
  </si>
  <si>
    <t>Finance cost</t>
  </si>
  <si>
    <t>Profit before income tax expenses</t>
  </si>
  <si>
    <t>Income tax expenses</t>
  </si>
  <si>
    <t>Profit for the year</t>
  </si>
  <si>
    <t>Other comprehensive income:</t>
  </si>
  <si>
    <t xml:space="preserve">Other comprehensive income to be reclassified </t>
  </si>
  <si>
    <t xml:space="preserve">    to profit or loss in subsequent periods:</t>
  </si>
  <si>
    <t>Actuarial loss</t>
  </si>
  <si>
    <t xml:space="preserve">Less: Income tax effect </t>
  </si>
  <si>
    <t>Other comprehensive income not to be reclassified</t>
  </si>
  <si>
    <t xml:space="preserve">     to profit or loss in subsequent periods - net of income tax</t>
  </si>
  <si>
    <t>Other comprehensive income for the year</t>
  </si>
  <si>
    <t>Total comprehensive income for the year</t>
  </si>
  <si>
    <t>Basic earnings per share</t>
  </si>
  <si>
    <t>Profit</t>
  </si>
  <si>
    <t>Weighted average number of ordinary shares (shares)</t>
  </si>
  <si>
    <t>Cash flow statement</t>
  </si>
  <si>
    <t>Cash flows from operating activities</t>
  </si>
  <si>
    <t>Profit before tax</t>
  </si>
  <si>
    <t xml:space="preserve">Adjustments to reconcile profit before tax to </t>
  </si>
  <si>
    <t xml:space="preserve">   net cash provided by (paid from) operating activities:</t>
  </si>
  <si>
    <t xml:space="preserve">   Depreciation and amortisation</t>
  </si>
  <si>
    <t xml:space="preserve">   Decrease in allowance for doubtful accounts</t>
  </si>
  <si>
    <t xml:space="preserve">   Increase (decrease) in reduction of inventory to </t>
  </si>
  <si>
    <t xml:space="preserve">      net realisable value</t>
  </si>
  <si>
    <t xml:space="preserve">   Loss on disposals/write-off of equipment</t>
  </si>
  <si>
    <t xml:space="preserve">   Impairment loss of equipment</t>
  </si>
  <si>
    <t xml:space="preserve">   Provision for long-term employee benefits</t>
  </si>
  <si>
    <t xml:space="preserve">   Gain on disposals investmetns in trading securities</t>
  </si>
  <si>
    <t xml:space="preserve">   Loss (gain) on changes in value of investmetns </t>
  </si>
  <si>
    <t xml:space="preserve">      in trading securities</t>
  </si>
  <si>
    <t xml:space="preserve">   Interest income</t>
  </si>
  <si>
    <t xml:space="preserve">   Interest expenses</t>
  </si>
  <si>
    <t xml:space="preserve">Profit from operating activities before  </t>
  </si>
  <si>
    <t xml:space="preserve">   changes in operating assets and liabilities</t>
  </si>
  <si>
    <t>Operating assets (increase) decrease:</t>
  </si>
  <si>
    <t xml:space="preserve">   Trade and other receivables</t>
  </si>
  <si>
    <t xml:space="preserve">   Inventories</t>
  </si>
  <si>
    <t xml:space="preserve">   Other current assets</t>
  </si>
  <si>
    <t xml:space="preserve">   Other non-current assets</t>
  </si>
  <si>
    <t>Operating liabilities increase (decrease):</t>
  </si>
  <si>
    <t xml:space="preserve">   Trade and other payables</t>
  </si>
  <si>
    <t xml:space="preserve">   Other current liabilities</t>
  </si>
  <si>
    <t>Cash received from interest income</t>
  </si>
  <si>
    <t>Cash paid for income tax</t>
  </si>
  <si>
    <t>Net cash flows from operating activities</t>
  </si>
  <si>
    <t>Cash flow statement (continued)</t>
  </si>
  <si>
    <t xml:space="preserve">Cash flows from investing activities </t>
  </si>
  <si>
    <t>Decrease (increase) in current investments</t>
  </si>
  <si>
    <t>Increase in other long-term investments</t>
  </si>
  <si>
    <t>Proceeds from disposals of equipment</t>
  </si>
  <si>
    <t>Acquisitions of equipment</t>
  </si>
  <si>
    <t>Increase in intangible assets</t>
  </si>
  <si>
    <t>Net cash flows used in investing activities</t>
  </si>
  <si>
    <t>Cash flows from financing activities</t>
  </si>
  <si>
    <t>Cash paid for interest expenses</t>
  </si>
  <si>
    <t>Dividend paid</t>
  </si>
  <si>
    <t>Net cash flows used in financing activities</t>
  </si>
  <si>
    <t>Net increase (decrease) in cash and cash equivalents</t>
  </si>
  <si>
    <t>Cash and cash equivalents at beginning of year</t>
  </si>
  <si>
    <t xml:space="preserve">Cash and cash equivalents at end of year </t>
  </si>
  <si>
    <t>Supplemental disclosures of cash flows information:</t>
  </si>
  <si>
    <t>Non-cash related transaction</t>
  </si>
  <si>
    <t xml:space="preserve">   Dividend payable</t>
  </si>
  <si>
    <t xml:space="preserve">   Transfer inventory to expnese</t>
  </si>
  <si>
    <t>Statement of changes in shareholders' equity</t>
  </si>
  <si>
    <t>Issued and</t>
  </si>
  <si>
    <t xml:space="preserve"> paid up</t>
  </si>
  <si>
    <t>Share</t>
  </si>
  <si>
    <t>share capital</t>
  </si>
  <si>
    <t>premium</t>
  </si>
  <si>
    <t>Appropriated</t>
  </si>
  <si>
    <t>Unappropriated</t>
  </si>
  <si>
    <t>Total</t>
  </si>
  <si>
    <t>Balance as at 31 December 2014</t>
  </si>
  <si>
    <t xml:space="preserve">Other comprehensive income for the year </t>
  </si>
  <si>
    <t>Unappropriated retained earnings</t>
  </si>
  <si>
    <t xml:space="preserve">   transferred to statutory reserve</t>
  </si>
  <si>
    <t>Balance as at 31 December 2015</t>
  </si>
  <si>
    <t>Balance as at 31 December 2016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</si>
</sst>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.00&quot; F&quot;;\-#,##0.00&quot; F&quot;"/>
    <numFmt numFmtId="166" formatCode="DD\-MMM\-YY_)"/>
    <numFmt numFmtId="167" formatCode="0.0%"/>
    <numFmt numFmtId="168" formatCode="#,##0;\-#,##0"/>
    <numFmt numFmtId="169" formatCode="0.00_)"/>
    <numFmt numFmtId="170" formatCode="0.00%"/>
    <numFmt numFmtId="171" formatCode="#,##0;[RED]\-#,##0"/>
    <numFmt numFmtId="172" formatCode="_(* #,##0_);_(* \(#,##0\);_(* \-_);_(@_)"/>
    <numFmt numFmtId="173" formatCode="_(* #,##0_);_(* \(#,##0\);_(* \-??_);_(@_)"/>
    <numFmt numFmtId="174" formatCode="#,##0.00;\-#,##0.00"/>
    <numFmt numFmtId="175" formatCode="0"/>
    <numFmt numFmtId="176" formatCode="#,##0.00;[RED]\-#,##0.00"/>
    <numFmt numFmtId="177" formatCode="#,##0.00"/>
  </numFmts>
  <fonts count="11">
    <font>
      <sz val="10"/>
      <name val="ApFont"/>
      <family val="0"/>
    </font>
    <font>
      <sz val="10"/>
      <name val="Arial"/>
      <family val="0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>
      <alignment/>
      <protection/>
    </xf>
    <xf numFmtId="166" fontId="2" fillId="0" borderId="0">
      <alignment/>
      <protection/>
    </xf>
    <xf numFmtId="167" fontId="2" fillId="0" borderId="0">
      <alignment/>
      <protection/>
    </xf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8" fontId="4" fillId="0" borderId="0">
      <alignment/>
      <protection/>
    </xf>
    <xf numFmtId="169" fontId="5" fillId="0" borderId="0">
      <alignment/>
      <protection/>
    </xf>
    <xf numFmtId="170" fontId="0" fillId="0" borderId="0" applyFill="0" applyBorder="0" applyAlignment="0" applyProtection="0"/>
    <xf numFmtId="164" fontId="1" fillId="0" borderId="1" applyNumberFormat="0" applyFill="0" applyAlignment="0" applyProtection="0"/>
  </cellStyleXfs>
  <cellXfs count="87">
    <xf numFmtId="164" fontId="0" fillId="0" borderId="0" xfId="0" applyAlignment="1">
      <alignment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 horizontal="center"/>
    </xf>
    <xf numFmtId="168" fontId="6" fillId="0" borderId="0" xfId="0" applyNumberFormat="1" applyFont="1" applyFill="1" applyBorder="1" applyAlignment="1">
      <alignment/>
    </xf>
    <xf numFmtId="164" fontId="7" fillId="0" borderId="0" xfId="0" applyFont="1" applyFill="1" applyAlignment="1">
      <alignment/>
    </xf>
    <xf numFmtId="168" fontId="7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center"/>
    </xf>
    <xf numFmtId="168" fontId="6" fillId="0" borderId="0" xfId="0" applyNumberFormat="1" applyFont="1" applyFill="1" applyAlignment="1">
      <alignment horizontal="left"/>
    </xf>
    <xf numFmtId="171" fontId="6" fillId="0" borderId="0" xfId="0" applyNumberFormat="1" applyFont="1" applyFill="1" applyAlignment="1">
      <alignment horizontal="right"/>
    </xf>
    <xf numFmtId="171" fontId="6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168" fontId="6" fillId="0" borderId="2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Font="1" applyFill="1" applyAlignment="1">
      <alignment/>
    </xf>
    <xf numFmtId="164" fontId="9" fillId="0" borderId="0" xfId="0" applyFont="1" applyFill="1" applyAlignment="1">
      <alignment horizontal="center"/>
    </xf>
    <xf numFmtId="172" fontId="10" fillId="0" borderId="0" xfId="0" applyNumberFormat="1" applyFont="1" applyFill="1" applyBorder="1" applyAlignment="1">
      <alignment/>
    </xf>
    <xf numFmtId="172" fontId="6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/>
    </xf>
    <xf numFmtId="172" fontId="10" fillId="0" borderId="2" xfId="0" applyNumberFormat="1" applyFont="1" applyFill="1" applyBorder="1" applyAlignment="1">
      <alignment/>
    </xf>
    <xf numFmtId="172" fontId="10" fillId="0" borderId="3" xfId="0" applyNumberFormat="1" applyFont="1" applyFill="1" applyBorder="1" applyAlignment="1">
      <alignment/>
    </xf>
    <xf numFmtId="172" fontId="10" fillId="0" borderId="0" xfId="0" applyNumberFormat="1" applyFont="1" applyFill="1" applyAlignment="1">
      <alignment/>
    </xf>
    <xf numFmtId="168" fontId="9" fillId="0" borderId="0" xfId="0" applyNumberFormat="1" applyFont="1" applyFill="1" applyAlignment="1">
      <alignment horizontal="center"/>
    </xf>
    <xf numFmtId="173" fontId="9" fillId="0" borderId="0" xfId="0" applyNumberFormat="1" applyFont="1" applyFill="1" applyAlignment="1">
      <alignment horizontal="center"/>
    </xf>
    <xf numFmtId="172" fontId="10" fillId="0" borderId="4" xfId="0" applyNumberFormat="1" applyFont="1" applyFill="1" applyBorder="1" applyAlignment="1">
      <alignment/>
    </xf>
    <xf numFmtId="168" fontId="6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right"/>
    </xf>
    <xf numFmtId="164" fontId="6" fillId="0" borderId="0" xfId="0" applyFont="1" applyFill="1" applyBorder="1" applyAlignment="1">
      <alignment/>
    </xf>
    <xf numFmtId="172" fontId="6" fillId="0" borderId="2" xfId="0" applyNumberFormat="1" applyFont="1" applyFill="1" applyBorder="1" applyAlignment="1">
      <alignment/>
    </xf>
    <xf numFmtId="164" fontId="6" fillId="0" borderId="0" xfId="0" applyFont="1" applyFill="1" applyAlignment="1">
      <alignment horizontal="center"/>
    </xf>
    <xf numFmtId="168" fontId="6" fillId="0" borderId="3" xfId="0" applyNumberFormat="1" applyFont="1" applyFill="1" applyBorder="1" applyAlignment="1">
      <alignment/>
    </xf>
    <xf numFmtId="168" fontId="6" fillId="0" borderId="5" xfId="0" applyNumberFormat="1" applyFont="1" applyFill="1" applyBorder="1" applyAlignment="1">
      <alignment/>
    </xf>
    <xf numFmtId="172" fontId="9" fillId="0" borderId="0" xfId="0" applyNumberFormat="1" applyFont="1" applyFill="1" applyAlignment="1">
      <alignment horizontal="center"/>
    </xf>
    <xf numFmtId="168" fontId="6" fillId="0" borderId="6" xfId="0" applyNumberFormat="1" applyFont="1" applyFill="1" applyBorder="1" applyAlignment="1">
      <alignment/>
    </xf>
    <xf numFmtId="168" fontId="6" fillId="0" borderId="0" xfId="0" applyNumberFormat="1" applyFont="1" applyFill="1" applyAlignment="1">
      <alignment horizontal="left"/>
    </xf>
    <xf numFmtId="164" fontId="7" fillId="0" borderId="0" xfId="0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72" fontId="6" fillId="0" borderId="3" xfId="0" applyNumberFormat="1" applyFont="1" applyFill="1" applyBorder="1" applyAlignment="1">
      <alignment/>
    </xf>
    <xf numFmtId="172" fontId="6" fillId="0" borderId="5" xfId="0" applyNumberFormat="1" applyFont="1" applyFill="1" applyBorder="1" applyAlignment="1">
      <alignment/>
    </xf>
    <xf numFmtId="164" fontId="9" fillId="0" borderId="0" xfId="0" applyFont="1" applyFill="1" applyAlignment="1">
      <alignment/>
    </xf>
    <xf numFmtId="172" fontId="6" fillId="0" borderId="0" xfId="0" applyNumberFormat="1" applyFont="1" applyFill="1" applyBorder="1" applyAlignment="1">
      <alignment horizontal="center"/>
    </xf>
    <xf numFmtId="172" fontId="6" fillId="0" borderId="2" xfId="0" applyNumberFormat="1" applyFont="1" applyFill="1" applyBorder="1" applyAlignment="1">
      <alignment horizontal="center"/>
    </xf>
    <xf numFmtId="172" fontId="6" fillId="0" borderId="3" xfId="0" applyNumberFormat="1" applyFont="1" applyFill="1" applyBorder="1" applyAlignment="1">
      <alignment horizontal="center"/>
    </xf>
    <xf numFmtId="172" fontId="6" fillId="0" borderId="4" xfId="0" applyNumberFormat="1" applyFont="1" applyFill="1" applyBorder="1" applyAlignment="1">
      <alignment horizontal="center"/>
    </xf>
    <xf numFmtId="171" fontId="6" fillId="0" borderId="0" xfId="0" applyNumberFormat="1" applyFont="1" applyFill="1" applyBorder="1" applyAlignment="1">
      <alignment/>
    </xf>
    <xf numFmtId="174" fontId="6" fillId="0" borderId="4" xfId="0" applyNumberFormat="1" applyFont="1" applyFill="1" applyBorder="1" applyAlignment="1">
      <alignment/>
    </xf>
    <xf numFmtId="168" fontId="6" fillId="0" borderId="4" xfId="0" applyNumberFormat="1" applyFont="1" applyFill="1" applyBorder="1" applyAlignment="1">
      <alignment/>
    </xf>
    <xf numFmtId="175" fontId="7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5" fontId="6" fillId="0" borderId="0" xfId="0" applyNumberFormat="1" applyFont="1" applyFill="1" applyAlignment="1">
      <alignment/>
    </xf>
    <xf numFmtId="172" fontId="6" fillId="0" borderId="0" xfId="15" applyNumberFormat="1" applyFont="1" applyFill="1" applyBorder="1" applyAlignment="1" applyProtection="1">
      <alignment horizontal="right"/>
      <protection/>
    </xf>
    <xf numFmtId="172" fontId="6" fillId="0" borderId="0" xfId="15" applyNumberFormat="1" applyFont="1" applyFill="1" applyBorder="1" applyAlignment="1" applyProtection="1">
      <alignment/>
      <protection/>
    </xf>
    <xf numFmtId="172" fontId="6" fillId="0" borderId="0" xfId="15" applyNumberFormat="1" applyFont="1" applyFill="1" applyBorder="1" applyAlignment="1" applyProtection="1">
      <alignment horizontal="center"/>
      <protection/>
    </xf>
    <xf numFmtId="172" fontId="6" fillId="0" borderId="2" xfId="15" applyNumberFormat="1" applyFont="1" applyFill="1" applyBorder="1" applyAlignment="1" applyProtection="1">
      <alignment horizontal="center"/>
      <protection/>
    </xf>
    <xf numFmtId="172" fontId="6" fillId="0" borderId="2" xfId="15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172" fontId="6" fillId="0" borderId="3" xfId="15" applyNumberFormat="1" applyFont="1" applyFill="1" applyBorder="1" applyAlignment="1" applyProtection="1">
      <alignment/>
      <protection/>
    </xf>
    <xf numFmtId="171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2" fontId="6" fillId="0" borderId="5" xfId="15" applyNumberFormat="1" applyFont="1" applyFill="1" applyBorder="1" applyAlignment="1" applyProtection="1">
      <alignment/>
      <protection/>
    </xf>
    <xf numFmtId="168" fontId="6" fillId="0" borderId="0" xfId="0" applyNumberFormat="1" applyFont="1" applyAlignment="1">
      <alignment/>
    </xf>
    <xf numFmtId="168" fontId="6" fillId="0" borderId="0" xfId="0" applyNumberFormat="1" applyFont="1" applyBorder="1" applyAlignment="1">
      <alignment/>
    </xf>
    <xf numFmtId="164" fontId="7" fillId="0" borderId="0" xfId="0" applyFont="1" applyAlignment="1">
      <alignment/>
    </xf>
    <xf numFmtId="168" fontId="7" fillId="0" borderId="0" xfId="0" applyNumberFormat="1" applyFont="1" applyAlignment="1">
      <alignment/>
    </xf>
    <xf numFmtId="168" fontId="6" fillId="0" borderId="0" xfId="0" applyNumberFormat="1" applyFont="1" applyAlignment="1">
      <alignment horizontal="left"/>
    </xf>
    <xf numFmtId="168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Fill="1" applyAlignment="1">
      <alignment horizontal="right"/>
    </xf>
    <xf numFmtId="164" fontId="6" fillId="0" borderId="0" xfId="0" applyFont="1" applyAlignment="1">
      <alignment/>
    </xf>
    <xf numFmtId="168" fontId="6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center"/>
    </xf>
    <xf numFmtId="164" fontId="6" fillId="0" borderId="0" xfId="0" applyFont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64" fontId="6" fillId="0" borderId="0" xfId="0" applyFont="1" applyAlignment="1">
      <alignment/>
    </xf>
    <xf numFmtId="172" fontId="6" fillId="0" borderId="7" xfId="0" applyNumberFormat="1" applyFont="1" applyBorder="1" applyAlignment="1">
      <alignment/>
    </xf>
    <xf numFmtId="172" fontId="6" fillId="0" borderId="8" xfId="0" applyNumberFormat="1" applyFont="1" applyBorder="1" applyAlignment="1">
      <alignment/>
    </xf>
    <xf numFmtId="172" fontId="6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72" fontId="6" fillId="0" borderId="5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172" fontId="6" fillId="0" borderId="0" xfId="0" applyNumberFormat="1" applyFont="1" applyBorder="1" applyAlignment="1">
      <alignment horizontal="center"/>
    </xf>
    <xf numFmtId="168" fontId="6" fillId="0" borderId="0" xfId="0" applyNumberFormat="1" applyFont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zerodec" xfId="20"/>
    <cellStyle name="Currency1" xfId="21"/>
    <cellStyle name="Dollar (zero dec)" xfId="22"/>
    <cellStyle name="Grey" xfId="23"/>
    <cellStyle name="Input [yellow]" xfId="24"/>
    <cellStyle name="no dec" xfId="25"/>
    <cellStyle name="Normal - Style1" xfId="26"/>
    <cellStyle name="Percent [2]" xfId="27"/>
    <cellStyle name="Quantity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showGridLines="0" view="pageBreakPreview" zoomScale="145" zoomScaleSheetLayoutView="145" workbookViewId="0" topLeftCell="A52">
      <selection activeCell="A3" sqref="A3"/>
    </sheetView>
  </sheetViews>
  <sheetFormatPr defaultColWidth="11.00390625" defaultRowHeight="21" customHeight="1"/>
  <cols>
    <col min="1" max="1" width="42.625" style="1" customWidth="1"/>
    <col min="2" max="2" width="11.625" style="1" customWidth="1"/>
    <col min="3" max="3" width="6.125" style="2" customWidth="1"/>
    <col min="4" max="4" width="1.00390625" style="2" customWidth="1"/>
    <col min="5" max="5" width="14.75390625" style="2" customWidth="1"/>
    <col min="6" max="6" width="0.875" style="3" customWidth="1"/>
    <col min="7" max="7" width="14.75390625" style="3" customWidth="1"/>
    <col min="8" max="8" width="0.875" style="3" customWidth="1"/>
    <col min="9" max="16384" width="10.875" style="1" customWidth="1"/>
  </cols>
  <sheetData>
    <row r="1" spans="1:8" s="7" customFormat="1" ht="21" customHeight="1">
      <c r="A1" s="4" t="s">
        <v>0</v>
      </c>
      <c r="B1" s="5"/>
      <c r="C1" s="6"/>
      <c r="D1" s="6"/>
      <c r="E1" s="6"/>
      <c r="F1" s="5"/>
      <c r="G1" s="5"/>
      <c r="H1" s="5"/>
    </row>
    <row r="2" spans="1:8" s="7" customFormat="1" ht="21" customHeight="1">
      <c r="A2" s="4" t="s">
        <v>1</v>
      </c>
      <c r="B2" s="5"/>
      <c r="C2" s="6"/>
      <c r="D2" s="6"/>
      <c r="E2" s="6"/>
      <c r="F2" s="5"/>
      <c r="G2" s="5"/>
      <c r="H2" s="5"/>
    </row>
    <row r="3" spans="1:8" s="7" customFormat="1" ht="21" customHeight="1">
      <c r="A3" s="4" t="s">
        <v>2</v>
      </c>
      <c r="B3" s="5"/>
      <c r="C3" s="6"/>
      <c r="D3" s="6"/>
      <c r="E3" s="6"/>
      <c r="F3" s="5"/>
      <c r="G3" s="5"/>
      <c r="H3" s="5"/>
    </row>
    <row r="4" spans="1:8" s="7" customFormat="1" ht="21" customHeight="1">
      <c r="A4" s="4"/>
      <c r="B4" s="5"/>
      <c r="C4" s="6"/>
      <c r="D4" s="6"/>
      <c r="E4" s="6"/>
      <c r="F4" s="5"/>
      <c r="G4" s="8" t="s">
        <v>3</v>
      </c>
      <c r="H4" s="5"/>
    </row>
    <row r="5" spans="1:8" s="2" customFormat="1" ht="21" customHeight="1">
      <c r="A5" s="9"/>
      <c r="C5" s="10" t="s">
        <v>4</v>
      </c>
      <c r="D5" s="10"/>
      <c r="E5" s="11" t="s">
        <v>5</v>
      </c>
      <c r="F5" s="12"/>
      <c r="G5" s="11" t="s">
        <v>6</v>
      </c>
      <c r="H5" s="12"/>
    </row>
    <row r="6" ht="21" customHeight="1">
      <c r="A6" s="4" t="s">
        <v>7</v>
      </c>
    </row>
    <row r="7" ht="21" customHeight="1">
      <c r="A7" s="4" t="s">
        <v>8</v>
      </c>
    </row>
    <row r="8" spans="1:8" ht="21" customHeight="1">
      <c r="A8" s="13" t="s">
        <v>9</v>
      </c>
      <c r="C8" s="14">
        <v>7</v>
      </c>
      <c r="D8" s="14"/>
      <c r="E8" s="15">
        <v>16067192</v>
      </c>
      <c r="F8" s="15"/>
      <c r="G8" s="15">
        <v>30210914</v>
      </c>
      <c r="H8" s="15"/>
    </row>
    <row r="9" spans="1:8" ht="21" customHeight="1">
      <c r="A9" s="13" t="s">
        <v>10</v>
      </c>
      <c r="C9" s="14">
        <v>8</v>
      </c>
      <c r="D9" s="14"/>
      <c r="E9" s="15">
        <v>88499258</v>
      </c>
      <c r="F9" s="15"/>
      <c r="G9" s="15">
        <v>103646615</v>
      </c>
      <c r="H9" s="15"/>
    </row>
    <row r="10" spans="1:8" ht="21" customHeight="1">
      <c r="A10" s="13" t="s">
        <v>11</v>
      </c>
      <c r="C10" s="14">
        <v>9</v>
      </c>
      <c r="D10" s="14"/>
      <c r="E10" s="16">
        <v>33342065</v>
      </c>
      <c r="F10" s="17"/>
      <c r="G10" s="16">
        <v>33097668</v>
      </c>
      <c r="H10" s="17"/>
    </row>
    <row r="11" spans="1:8" ht="21" customHeight="1">
      <c r="A11" s="13" t="s">
        <v>12</v>
      </c>
      <c r="C11" s="14">
        <v>10</v>
      </c>
      <c r="D11" s="14"/>
      <c r="E11" s="15">
        <v>153234125</v>
      </c>
      <c r="F11" s="15"/>
      <c r="G11" s="15">
        <v>168502102</v>
      </c>
      <c r="H11" s="15"/>
    </row>
    <row r="12" spans="1:8" ht="21" customHeight="1">
      <c r="A12" s="13" t="s">
        <v>13</v>
      </c>
      <c r="C12" s="14">
        <v>11</v>
      </c>
      <c r="D12" s="14"/>
      <c r="E12" s="18">
        <v>5361443</v>
      </c>
      <c r="F12" s="15"/>
      <c r="G12" s="18">
        <v>5346091</v>
      </c>
      <c r="H12" s="15"/>
    </row>
    <row r="13" spans="1:8" ht="21" customHeight="1">
      <c r="A13" s="4" t="s">
        <v>14</v>
      </c>
      <c r="C13" s="14"/>
      <c r="D13" s="13"/>
      <c r="E13" s="19">
        <f>SUM(E8:E12)</f>
        <v>296504083</v>
      </c>
      <c r="F13" s="15"/>
      <c r="G13" s="19">
        <f>SUM(G8:G12)</f>
        <v>340803390</v>
      </c>
      <c r="H13" s="15"/>
    </row>
    <row r="14" spans="1:8" ht="21" customHeight="1">
      <c r="A14" s="4" t="s">
        <v>15</v>
      </c>
      <c r="C14" s="14"/>
      <c r="D14" s="13"/>
      <c r="E14" s="20"/>
      <c r="F14" s="15"/>
      <c r="G14" s="20"/>
      <c r="H14" s="15"/>
    </row>
    <row r="15" spans="1:8" ht="21" customHeight="1">
      <c r="A15" s="13" t="s">
        <v>16</v>
      </c>
      <c r="C15" s="14">
        <v>12</v>
      </c>
      <c r="D15" s="14"/>
      <c r="E15" s="20">
        <v>160000</v>
      </c>
      <c r="F15" s="15"/>
      <c r="G15" s="20">
        <v>160000</v>
      </c>
      <c r="H15" s="15"/>
    </row>
    <row r="16" spans="1:8" ht="21" customHeight="1">
      <c r="A16" s="13" t="s">
        <v>17</v>
      </c>
      <c r="C16" s="14">
        <v>13</v>
      </c>
      <c r="D16" s="14"/>
      <c r="E16" s="20">
        <v>10000000</v>
      </c>
      <c r="F16" s="15"/>
      <c r="G16" s="20">
        <v>0</v>
      </c>
      <c r="H16" s="15"/>
    </row>
    <row r="17" spans="1:8" ht="21" customHeight="1">
      <c r="A17" s="13" t="s">
        <v>18</v>
      </c>
      <c r="C17" s="14">
        <v>14</v>
      </c>
      <c r="D17" s="14"/>
      <c r="E17" s="20">
        <v>42375288</v>
      </c>
      <c r="F17" s="15"/>
      <c r="G17" s="20">
        <v>43595543</v>
      </c>
      <c r="H17" s="15"/>
    </row>
    <row r="18" spans="1:8" ht="21" customHeight="1">
      <c r="A18" s="13" t="s">
        <v>19</v>
      </c>
      <c r="C18" s="14">
        <v>15</v>
      </c>
      <c r="D18" s="14"/>
      <c r="E18" s="20">
        <v>20486154</v>
      </c>
      <c r="F18" s="15"/>
      <c r="G18" s="20">
        <v>21160026</v>
      </c>
      <c r="H18" s="15"/>
    </row>
    <row r="19" spans="1:8" ht="21" customHeight="1">
      <c r="A19" s="13" t="s">
        <v>20</v>
      </c>
      <c r="C19" s="14">
        <v>16</v>
      </c>
      <c r="D19" s="14"/>
      <c r="E19" s="15">
        <v>6678653</v>
      </c>
      <c r="F19" s="15"/>
      <c r="G19" s="15">
        <v>7137496</v>
      </c>
      <c r="H19" s="15"/>
    </row>
    <row r="20" spans="1:8" ht="21" customHeight="1">
      <c r="A20" s="13" t="s">
        <v>21</v>
      </c>
      <c r="C20" s="14">
        <v>17</v>
      </c>
      <c r="D20" s="14"/>
      <c r="E20" s="15">
        <v>15785432</v>
      </c>
      <c r="F20" s="15"/>
      <c r="G20" s="15">
        <v>15214294</v>
      </c>
      <c r="H20" s="15"/>
    </row>
    <row r="21" spans="1:8" ht="21" customHeight="1">
      <c r="A21" s="13" t="s">
        <v>22</v>
      </c>
      <c r="C21" s="14">
        <v>23</v>
      </c>
      <c r="D21" s="14"/>
      <c r="E21" s="18">
        <v>4883415</v>
      </c>
      <c r="F21" s="15"/>
      <c r="G21" s="18">
        <v>4598800</v>
      </c>
      <c r="H21" s="15"/>
    </row>
    <row r="22" spans="1:8" ht="21" customHeight="1">
      <c r="A22" s="4" t="s">
        <v>23</v>
      </c>
      <c r="C22" s="21"/>
      <c r="D22" s="21"/>
      <c r="E22" s="18">
        <f>SUM(E15:E21)</f>
        <v>100368942</v>
      </c>
      <c r="F22" s="22"/>
      <c r="G22" s="18">
        <f>SUM(G15:G21)</f>
        <v>91866159</v>
      </c>
      <c r="H22" s="22"/>
    </row>
    <row r="23" spans="1:8" ht="21" customHeight="1">
      <c r="A23" s="4" t="s">
        <v>24</v>
      </c>
      <c r="C23" s="21"/>
      <c r="D23" s="21"/>
      <c r="E23" s="23">
        <f>SUM(E13,E22)</f>
        <v>396873025</v>
      </c>
      <c r="F23" s="22"/>
      <c r="G23" s="23">
        <f>SUM(G13,G22)</f>
        <v>432669549</v>
      </c>
      <c r="H23" s="22"/>
    </row>
    <row r="24" spans="3:5" s="1" customFormat="1" ht="21" customHeight="1">
      <c r="C24" s="21"/>
      <c r="D24" s="21"/>
      <c r="E24" s="21"/>
    </row>
    <row r="25" ht="21" customHeight="1">
      <c r="A25" s="24" t="s">
        <v>25</v>
      </c>
    </row>
    <row r="26" spans="1:8" s="7" customFormat="1" ht="21" customHeight="1">
      <c r="A26" s="4" t="s">
        <v>0</v>
      </c>
      <c r="B26" s="5"/>
      <c r="C26" s="6"/>
      <c r="D26" s="6"/>
      <c r="E26" s="6"/>
      <c r="F26" s="5"/>
      <c r="G26" s="5"/>
      <c r="H26" s="5"/>
    </row>
    <row r="27" spans="1:8" s="7" customFormat="1" ht="21" customHeight="1">
      <c r="A27" s="4" t="s">
        <v>26</v>
      </c>
      <c r="B27" s="5"/>
      <c r="C27" s="6"/>
      <c r="D27" s="6"/>
      <c r="E27" s="6"/>
      <c r="F27" s="5"/>
      <c r="G27" s="5"/>
      <c r="H27" s="5"/>
    </row>
    <row r="28" spans="1:8" s="7" customFormat="1" ht="21" customHeight="1">
      <c r="A28" s="4" t="s">
        <v>2</v>
      </c>
      <c r="B28" s="5"/>
      <c r="C28" s="6"/>
      <c r="D28" s="6"/>
      <c r="E28" s="6"/>
      <c r="F28" s="5"/>
      <c r="G28" s="5"/>
      <c r="H28" s="5"/>
    </row>
    <row r="29" spans="1:8" s="7" customFormat="1" ht="21" customHeight="1">
      <c r="A29" s="4"/>
      <c r="B29" s="5"/>
      <c r="C29" s="6"/>
      <c r="D29" s="6"/>
      <c r="E29" s="6"/>
      <c r="F29" s="5"/>
      <c r="G29" s="8" t="s">
        <v>3</v>
      </c>
      <c r="H29" s="5"/>
    </row>
    <row r="30" spans="1:8" s="2" customFormat="1" ht="21" customHeight="1">
      <c r="A30" s="9"/>
      <c r="C30" s="10" t="s">
        <v>4</v>
      </c>
      <c r="D30" s="10"/>
      <c r="E30" s="11" t="s">
        <v>5</v>
      </c>
      <c r="F30" s="12"/>
      <c r="G30" s="11" t="s">
        <v>6</v>
      </c>
      <c r="H30" s="12"/>
    </row>
    <row r="31" ht="21" customHeight="1">
      <c r="A31" s="4" t="s">
        <v>27</v>
      </c>
    </row>
    <row r="32" ht="21" customHeight="1">
      <c r="A32" s="4" t="s">
        <v>28</v>
      </c>
    </row>
    <row r="33" spans="1:8" ht="21" customHeight="1">
      <c r="A33" s="13" t="s">
        <v>29</v>
      </c>
      <c r="C33" s="21">
        <v>18</v>
      </c>
      <c r="D33" s="14"/>
      <c r="E33" s="25">
        <v>110733177</v>
      </c>
      <c r="F33" s="26"/>
      <c r="G33" s="25">
        <v>143447863</v>
      </c>
      <c r="H33" s="26"/>
    </row>
    <row r="34" spans="1:8" ht="21" customHeight="1">
      <c r="A34" s="13" t="s">
        <v>30</v>
      </c>
      <c r="C34" s="21"/>
      <c r="D34" s="14"/>
      <c r="E34" s="25">
        <v>53389</v>
      </c>
      <c r="F34" s="26"/>
      <c r="G34" s="25">
        <v>38638</v>
      </c>
      <c r="H34" s="26"/>
    </row>
    <row r="35" spans="1:8" ht="21" customHeight="1">
      <c r="A35" s="13" t="s">
        <v>31</v>
      </c>
      <c r="C35" s="21"/>
      <c r="D35" s="14"/>
      <c r="E35" s="25">
        <v>0</v>
      </c>
      <c r="F35" s="26"/>
      <c r="G35" s="25">
        <v>1160271</v>
      </c>
      <c r="H35" s="26"/>
    </row>
    <row r="36" spans="1:8" ht="21" customHeight="1">
      <c r="A36" s="13" t="s">
        <v>32</v>
      </c>
      <c r="C36" s="21"/>
      <c r="D36" s="14"/>
      <c r="E36" s="27">
        <v>744826</v>
      </c>
      <c r="F36" s="26"/>
      <c r="G36" s="27">
        <v>867979</v>
      </c>
      <c r="H36" s="26"/>
    </row>
    <row r="37" spans="1:8" ht="21" customHeight="1">
      <c r="A37" s="4" t="s">
        <v>33</v>
      </c>
      <c r="C37" s="21"/>
      <c r="D37" s="14"/>
      <c r="E37" s="18">
        <f>SUM(E33:E36)</f>
        <v>111531392</v>
      </c>
      <c r="F37" s="26"/>
      <c r="G37" s="18">
        <f>SUM(G33:G36)</f>
        <v>145514751</v>
      </c>
      <c r="H37" s="26"/>
    </row>
    <row r="38" spans="1:8" ht="21" customHeight="1">
      <c r="A38" s="4" t="s">
        <v>34</v>
      </c>
      <c r="C38" s="21"/>
      <c r="D38" s="14"/>
      <c r="E38" s="15"/>
      <c r="F38" s="26"/>
      <c r="G38" s="15"/>
      <c r="H38" s="26"/>
    </row>
    <row r="39" spans="1:8" ht="21" customHeight="1">
      <c r="A39" s="13" t="s">
        <v>35</v>
      </c>
      <c r="C39" s="21">
        <v>19</v>
      </c>
      <c r="D39" s="14"/>
      <c r="E39" s="18">
        <v>9526872</v>
      </c>
      <c r="F39" s="26"/>
      <c r="G39" s="18">
        <v>8476473</v>
      </c>
      <c r="H39" s="26"/>
    </row>
    <row r="40" spans="1:8" ht="21" customHeight="1">
      <c r="A40" s="4" t="s">
        <v>36</v>
      </c>
      <c r="C40" s="21"/>
      <c r="D40" s="28"/>
      <c r="E40" s="18">
        <f>SUM(E39)</f>
        <v>9526872</v>
      </c>
      <c r="F40" s="15"/>
      <c r="G40" s="18">
        <f>SUM(G39)</f>
        <v>8476473</v>
      </c>
      <c r="H40" s="15"/>
    </row>
    <row r="41" spans="1:8" ht="21" customHeight="1">
      <c r="A41" s="4" t="s">
        <v>37</v>
      </c>
      <c r="C41" s="21"/>
      <c r="D41" s="28"/>
      <c r="E41" s="18">
        <f>SUM(E37+E40)</f>
        <v>121058264</v>
      </c>
      <c r="F41" s="15"/>
      <c r="G41" s="18">
        <f>SUM(G37+G40)</f>
        <v>153991224</v>
      </c>
      <c r="H41" s="15"/>
    </row>
    <row r="42" spans="1:8" s="1" customFormat="1" ht="21" customHeight="1">
      <c r="A42" s="4" t="s">
        <v>38</v>
      </c>
      <c r="C42" s="21"/>
      <c r="D42" s="21"/>
      <c r="E42" s="15"/>
      <c r="F42" s="21"/>
      <c r="H42" s="21"/>
    </row>
    <row r="43" spans="1:8" s="1" customFormat="1" ht="21" customHeight="1">
      <c r="A43" s="13" t="s">
        <v>39</v>
      </c>
      <c r="C43" s="21"/>
      <c r="D43" s="21"/>
      <c r="E43" s="15"/>
      <c r="F43" s="21"/>
      <c r="H43" s="21"/>
    </row>
    <row r="44" spans="1:5" ht="21" customHeight="1">
      <c r="A44" s="13" t="s">
        <v>40</v>
      </c>
      <c r="C44" s="21"/>
      <c r="D44" s="21"/>
      <c r="E44" s="15"/>
    </row>
    <row r="45" spans="1:8" ht="21" customHeight="1">
      <c r="A45" s="13" t="s">
        <v>41</v>
      </c>
      <c r="C45" s="21"/>
      <c r="D45" s="21"/>
      <c r="E45" s="23">
        <v>200000000</v>
      </c>
      <c r="F45" s="21"/>
      <c r="G45" s="23">
        <v>200000000</v>
      </c>
      <c r="H45" s="21"/>
    </row>
    <row r="46" spans="1:8" s="1" customFormat="1" ht="21" customHeight="1">
      <c r="A46" s="13" t="s">
        <v>42</v>
      </c>
      <c r="C46" s="21"/>
      <c r="D46" s="21"/>
      <c r="E46" s="20"/>
      <c r="F46" s="21"/>
      <c r="H46" s="21"/>
    </row>
    <row r="47" spans="1:8" ht="21" customHeight="1">
      <c r="A47" s="13" t="s">
        <v>41</v>
      </c>
      <c r="C47" s="21"/>
      <c r="D47" s="21"/>
      <c r="E47" s="15">
        <v>200000000</v>
      </c>
      <c r="F47" s="21"/>
      <c r="G47" s="16">
        <f>'CE (2)'!D16</f>
        <v>200000000</v>
      </c>
      <c r="H47" s="21"/>
    </row>
    <row r="48" spans="1:8" ht="21" customHeight="1">
      <c r="A48" s="13" t="s">
        <v>43</v>
      </c>
      <c r="C48" s="21"/>
      <c r="D48" s="21"/>
      <c r="E48" s="15">
        <f>SUM('CE (2)'!F25)</f>
        <v>39809592</v>
      </c>
      <c r="F48" s="21"/>
      <c r="G48" s="16">
        <f>'CE (2)'!F16</f>
        <v>39809592</v>
      </c>
      <c r="H48" s="21"/>
    </row>
    <row r="49" spans="1:8" ht="21" customHeight="1">
      <c r="A49" s="13" t="s">
        <v>44</v>
      </c>
      <c r="C49" s="21"/>
      <c r="D49" s="21"/>
      <c r="E49" s="15"/>
      <c r="F49" s="21"/>
      <c r="G49" s="16"/>
      <c r="H49" s="21"/>
    </row>
    <row r="50" spans="1:8" ht="21" customHeight="1">
      <c r="A50" s="13" t="s">
        <v>45</v>
      </c>
      <c r="C50" s="21">
        <v>20</v>
      </c>
      <c r="D50" s="14"/>
      <c r="E50" s="15">
        <f>SUM('CE (2)'!H25)</f>
        <v>10765683</v>
      </c>
      <c r="F50" s="21"/>
      <c r="G50" s="16">
        <f>'CE (2)'!H16</f>
        <v>10508871</v>
      </c>
      <c r="H50" s="21"/>
    </row>
    <row r="51" spans="1:8" ht="21" customHeight="1">
      <c r="A51" s="13" t="s">
        <v>46</v>
      </c>
      <c r="C51" s="21"/>
      <c r="D51" s="21"/>
      <c r="E51" s="15">
        <f>'CE (2)'!J25</f>
        <v>25239486</v>
      </c>
      <c r="F51" s="21"/>
      <c r="G51" s="27">
        <f>'CE (2)'!J16</f>
        <v>28359862</v>
      </c>
      <c r="H51" s="21"/>
    </row>
    <row r="52" spans="1:8" ht="21" customHeight="1">
      <c r="A52" s="4" t="s">
        <v>47</v>
      </c>
      <c r="C52" s="21"/>
      <c r="D52" s="21"/>
      <c r="E52" s="29">
        <f>SUM(E47:E51)</f>
        <v>275814761</v>
      </c>
      <c r="F52" s="21"/>
      <c r="G52" s="1">
        <f>SUM(G47:G51)</f>
        <v>278678325</v>
      </c>
      <c r="H52" s="21"/>
    </row>
    <row r="53" spans="1:8" ht="21" customHeight="1">
      <c r="A53" s="4" t="s">
        <v>48</v>
      </c>
      <c r="C53" s="21"/>
      <c r="D53" s="21"/>
      <c r="E53" s="30">
        <f>SUM(E52+E41)</f>
        <v>396873025</v>
      </c>
      <c r="F53" s="21"/>
      <c r="G53" s="30">
        <f>SUM(G52+G41)</f>
        <v>432669549</v>
      </c>
      <c r="H53" s="21"/>
    </row>
    <row r="54" spans="2:8" ht="21" customHeight="1">
      <c r="B54" s="21"/>
      <c r="C54" s="21"/>
      <c r="D54" s="21"/>
      <c r="E54" s="16"/>
      <c r="F54" s="31"/>
      <c r="G54" s="16"/>
      <c r="H54" s="31"/>
    </row>
    <row r="55" spans="1:8" ht="21" customHeight="1">
      <c r="A55" s="24" t="s">
        <v>25</v>
      </c>
      <c r="B55" s="21"/>
      <c r="C55" s="21"/>
      <c r="D55" s="21"/>
      <c r="E55" s="21"/>
      <c r="F55" s="13"/>
      <c r="G55" s="13"/>
      <c r="H55" s="13"/>
    </row>
    <row r="56" spans="2:8" ht="21" customHeight="1">
      <c r="B56" s="21"/>
      <c r="C56" s="21"/>
      <c r="D56" s="21"/>
      <c r="E56" s="21"/>
      <c r="F56" s="13"/>
      <c r="G56" s="13"/>
      <c r="H56" s="13"/>
    </row>
    <row r="57" spans="1:8" ht="21" customHeight="1">
      <c r="A57" s="32"/>
      <c r="B57" s="21"/>
      <c r="C57" s="21"/>
      <c r="D57" s="21"/>
      <c r="E57" s="21"/>
      <c r="F57" s="13"/>
      <c r="G57" s="13"/>
      <c r="H57" s="13"/>
    </row>
    <row r="58" ht="21" customHeight="1">
      <c r="C58" s="21"/>
    </row>
    <row r="59" spans="2:3" ht="21" customHeight="1">
      <c r="B59" s="33" t="s">
        <v>49</v>
      </c>
      <c r="C59" s="21"/>
    </row>
    <row r="60" spans="1:3" ht="21" customHeight="1">
      <c r="A60" s="32"/>
      <c r="C60" s="21"/>
    </row>
  </sheetData>
  <sheetProtection selectLockedCells="1" selectUnlockedCells="1"/>
  <printOptions horizontalCentered="1"/>
  <pageMargins left="0.9451388888888889" right="0.5118055555555555" top="0.9055555555555556" bottom="0.7479166666666667" header="0.5118055555555555" footer="0.5118055555555555"/>
  <pageSetup horizontalDpi="300" verticalDpi="300" orientation="portrait" paperSize="9" scale="95"/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03"/>
  <sheetViews>
    <sheetView showGridLines="0" tabSelected="1" view="pageBreakPreview" zoomScaleSheetLayoutView="100" workbookViewId="0" topLeftCell="A91">
      <selection activeCell="G17" sqref="G17"/>
    </sheetView>
  </sheetViews>
  <sheetFormatPr defaultColWidth="11.00390625" defaultRowHeight="23.25" customHeight="1"/>
  <cols>
    <col min="1" max="1" width="37.375" style="1" customWidth="1"/>
    <col min="2" max="2" width="12.00390625" style="1" customWidth="1"/>
    <col min="3" max="3" width="6.125" style="2" customWidth="1"/>
    <col min="4" max="4" width="1.75390625" style="3" customWidth="1"/>
    <col min="5" max="5" width="16.75390625" style="3" customWidth="1"/>
    <col min="6" max="6" width="1.75390625" style="3" customWidth="1"/>
    <col min="7" max="7" width="16.75390625" style="1" customWidth="1"/>
    <col min="8" max="8" width="1.25" style="1" customWidth="1"/>
    <col min="9" max="16384" width="10.875" style="1" customWidth="1"/>
  </cols>
  <sheetData>
    <row r="1" spans="1:7" s="7" customFormat="1" ht="21.75" customHeight="1">
      <c r="A1" s="4" t="s">
        <v>0</v>
      </c>
      <c r="B1" s="4"/>
      <c r="C1" s="34"/>
      <c r="D1" s="4"/>
      <c r="E1" s="4"/>
      <c r="F1" s="4"/>
      <c r="G1" s="4"/>
    </row>
    <row r="2" spans="1:7" s="7" customFormat="1" ht="21.75" customHeight="1">
      <c r="A2" s="4" t="s">
        <v>50</v>
      </c>
      <c r="B2" s="4"/>
      <c r="C2" s="34"/>
      <c r="D2" s="4"/>
      <c r="E2" s="4"/>
      <c r="F2" s="4"/>
      <c r="G2" s="4"/>
    </row>
    <row r="3" spans="1:6" s="7" customFormat="1" ht="21.75" customHeight="1">
      <c r="A3" s="4" t="s">
        <v>51</v>
      </c>
      <c r="B3" s="2"/>
      <c r="C3" s="2"/>
      <c r="D3" s="2"/>
      <c r="E3" s="2"/>
      <c r="F3" s="2"/>
    </row>
    <row r="4" spans="1:7" s="7" customFormat="1" ht="21.75" customHeight="1">
      <c r="A4" s="13"/>
      <c r="B4" s="2"/>
      <c r="D4" s="2"/>
      <c r="E4" s="2"/>
      <c r="F4" s="2"/>
      <c r="G4" s="8" t="s">
        <v>3</v>
      </c>
    </row>
    <row r="5" spans="1:7" s="7" customFormat="1" ht="21.75" customHeight="1">
      <c r="A5" s="13"/>
      <c r="B5" s="2"/>
      <c r="C5" s="10" t="s">
        <v>4</v>
      </c>
      <c r="D5" s="2"/>
      <c r="E5" s="35">
        <v>2016</v>
      </c>
      <c r="F5" s="12"/>
      <c r="G5" s="35">
        <v>2015</v>
      </c>
    </row>
    <row r="6" spans="1:7" s="2" customFormat="1" ht="21.75" customHeight="1">
      <c r="A6" s="4" t="s">
        <v>52</v>
      </c>
      <c r="C6" s="10"/>
      <c r="D6" s="12"/>
      <c r="E6" s="12"/>
      <c r="F6" s="12"/>
      <c r="G6" s="12"/>
    </row>
    <row r="7" ht="21.75" customHeight="1">
      <c r="A7" s="4" t="s">
        <v>53</v>
      </c>
    </row>
    <row r="8" spans="1:7" ht="21.75" customHeight="1">
      <c r="A8" s="13" t="s">
        <v>54</v>
      </c>
      <c r="C8" s="28"/>
      <c r="D8" s="17"/>
      <c r="E8" s="16">
        <v>1765355232</v>
      </c>
      <c r="F8" s="17"/>
      <c r="G8" s="16">
        <v>1845387392</v>
      </c>
    </row>
    <row r="9" spans="1:7" ht="21.75" customHeight="1">
      <c r="A9" s="13" t="s">
        <v>55</v>
      </c>
      <c r="C9" s="28"/>
      <c r="D9" s="17"/>
      <c r="E9" s="16">
        <v>18341029</v>
      </c>
      <c r="F9" s="17"/>
      <c r="G9" s="16">
        <v>13774168</v>
      </c>
    </row>
    <row r="10" spans="1:7" ht="21.75" customHeight="1">
      <c r="A10" s="13" t="s">
        <v>56</v>
      </c>
      <c r="C10" s="14">
        <v>21</v>
      </c>
      <c r="D10" s="17"/>
      <c r="E10" s="27">
        <v>13763688</v>
      </c>
      <c r="F10" s="17"/>
      <c r="G10" s="27">
        <v>12507448</v>
      </c>
    </row>
    <row r="11" spans="1:7" ht="21.75" customHeight="1">
      <c r="A11" s="4" t="s">
        <v>57</v>
      </c>
      <c r="C11" s="28"/>
      <c r="D11" s="17"/>
      <c r="E11" s="27">
        <f>SUM(E8:E10)</f>
        <v>1797459949</v>
      </c>
      <c r="F11" s="17"/>
      <c r="G11" s="27">
        <f>SUM(G8:G10)</f>
        <v>1871669008</v>
      </c>
    </row>
    <row r="12" spans="1:7" ht="21.75" customHeight="1">
      <c r="A12" s="4" t="s">
        <v>58</v>
      </c>
      <c r="C12" s="28"/>
      <c r="D12" s="17"/>
      <c r="E12" s="16"/>
      <c r="F12" s="17"/>
      <c r="G12" s="16"/>
    </row>
    <row r="13" spans="1:7" ht="21.75" customHeight="1">
      <c r="A13" s="13" t="s">
        <v>59</v>
      </c>
      <c r="C13" s="28"/>
      <c r="D13" s="17"/>
      <c r="E13" s="16">
        <v>1566520236</v>
      </c>
      <c r="F13" s="17"/>
      <c r="G13" s="16">
        <v>1641407738</v>
      </c>
    </row>
    <row r="14" spans="1:7" ht="21.75" customHeight="1">
      <c r="A14" s="13" t="s">
        <v>60</v>
      </c>
      <c r="C14" s="28"/>
      <c r="D14" s="17"/>
      <c r="E14" s="16">
        <v>3480417</v>
      </c>
      <c r="F14" s="17"/>
      <c r="G14" s="16">
        <v>4406977</v>
      </c>
    </row>
    <row r="15" spans="1:7" ht="21.75" customHeight="1">
      <c r="A15" s="13" t="s">
        <v>61</v>
      </c>
      <c r="C15" s="28"/>
      <c r="D15" s="17"/>
      <c r="E15" s="17">
        <v>162011608</v>
      </c>
      <c r="F15" s="17"/>
      <c r="G15" s="17">
        <v>150591615</v>
      </c>
    </row>
    <row r="16" spans="1:7" ht="21.75" customHeight="1">
      <c r="A16" s="13" t="s">
        <v>62</v>
      </c>
      <c r="C16" s="28"/>
      <c r="D16" s="17"/>
      <c r="E16" s="17">
        <v>58125166</v>
      </c>
      <c r="F16" s="17"/>
      <c r="G16" s="17">
        <v>60022404</v>
      </c>
    </row>
    <row r="17" spans="1:7" ht="21.75" customHeight="1">
      <c r="A17" s="4" t="s">
        <v>63</v>
      </c>
      <c r="C17" s="28"/>
      <c r="D17" s="17"/>
      <c r="E17" s="36">
        <f>SUM(E13:E16)</f>
        <v>1790137427</v>
      </c>
      <c r="F17" s="17"/>
      <c r="G17" s="36">
        <f>SUM(G13:G16)</f>
        <v>1856428734</v>
      </c>
    </row>
    <row r="18" spans="1:7" ht="21.75" customHeight="1">
      <c r="A18" s="4" t="s">
        <v>64</v>
      </c>
      <c r="C18" s="28"/>
      <c r="D18" s="17"/>
      <c r="E18" s="17">
        <f>E11-E17</f>
        <v>7322522</v>
      </c>
      <c r="F18" s="17"/>
      <c r="G18" s="17">
        <f>G11-G17</f>
        <v>15240274</v>
      </c>
    </row>
    <row r="19" spans="1:7" ht="21.75" customHeight="1">
      <c r="A19" s="13" t="s">
        <v>65</v>
      </c>
      <c r="C19" s="28"/>
      <c r="D19" s="17"/>
      <c r="E19" s="27">
        <v>-626969</v>
      </c>
      <c r="F19" s="17"/>
      <c r="G19" s="27">
        <v>-3675379</v>
      </c>
    </row>
    <row r="20" spans="1:7" ht="21.75" customHeight="1">
      <c r="A20" s="4" t="s">
        <v>66</v>
      </c>
      <c r="C20" s="28"/>
      <c r="D20" s="17"/>
      <c r="E20" s="17">
        <f>SUM(E18:E19)</f>
        <v>6695553</v>
      </c>
      <c r="F20" s="17"/>
      <c r="G20" s="17">
        <f>SUM(G18:G19)</f>
        <v>11564895</v>
      </c>
    </row>
    <row r="21" spans="1:7" ht="21.75" customHeight="1">
      <c r="A21" s="13" t="s">
        <v>67</v>
      </c>
      <c r="C21" s="14">
        <v>23</v>
      </c>
      <c r="D21" s="17"/>
      <c r="E21" s="27">
        <v>-1559315</v>
      </c>
      <c r="F21" s="17"/>
      <c r="G21" s="27">
        <v>-2877534</v>
      </c>
    </row>
    <row r="22" spans="1:7" ht="21.75" customHeight="1">
      <c r="A22" s="4" t="s">
        <v>68</v>
      </c>
      <c r="C22" s="14"/>
      <c r="D22" s="17"/>
      <c r="E22" s="37">
        <f>SUM(E20:E21)</f>
        <v>5136238</v>
      </c>
      <c r="F22" s="17"/>
      <c r="G22" s="37">
        <f>SUM(G20:G21)</f>
        <v>8687361</v>
      </c>
    </row>
    <row r="23" spans="1:7" ht="21.75" customHeight="1">
      <c r="A23" s="4"/>
      <c r="C23" s="14"/>
      <c r="D23" s="17"/>
      <c r="E23" s="17"/>
      <c r="F23" s="17"/>
      <c r="G23" s="17"/>
    </row>
    <row r="24" spans="1:7" ht="21.75" customHeight="1">
      <c r="A24" s="4" t="s">
        <v>69</v>
      </c>
      <c r="C24" s="14"/>
      <c r="D24" s="17"/>
      <c r="E24" s="17"/>
      <c r="F24" s="17"/>
      <c r="G24" s="17"/>
    </row>
    <row r="25" spans="1:7" ht="21.75" customHeight="1">
      <c r="A25" s="38" t="s">
        <v>70</v>
      </c>
      <c r="C25" s="14"/>
      <c r="D25" s="17"/>
      <c r="E25" s="17"/>
      <c r="F25" s="17"/>
      <c r="G25" s="17"/>
    </row>
    <row r="26" spans="1:7" ht="21.75" customHeight="1">
      <c r="A26" s="38" t="s">
        <v>71</v>
      </c>
      <c r="C26" s="14"/>
      <c r="D26" s="17"/>
      <c r="E26" s="17"/>
      <c r="F26" s="17"/>
      <c r="G26" s="17"/>
    </row>
    <row r="27" spans="1:7" ht="21.75" customHeight="1">
      <c r="A27" s="13" t="s">
        <v>72</v>
      </c>
      <c r="C27" s="14"/>
      <c r="D27" s="17"/>
      <c r="E27" s="39">
        <v>0</v>
      </c>
      <c r="F27" s="17"/>
      <c r="G27" s="39">
        <v>-1343681</v>
      </c>
    </row>
    <row r="28" spans="1:7" ht="21.75" customHeight="1">
      <c r="A28" s="13" t="s">
        <v>73</v>
      </c>
      <c r="C28" s="14"/>
      <c r="D28" s="17"/>
      <c r="E28" s="40">
        <v>0</v>
      </c>
      <c r="F28" s="17"/>
      <c r="G28" s="40">
        <v>268736</v>
      </c>
    </row>
    <row r="29" spans="1:7" ht="21.75" customHeight="1">
      <c r="A29" s="13" t="s">
        <v>74</v>
      </c>
      <c r="C29" s="14"/>
      <c r="D29" s="17"/>
      <c r="E29" s="39"/>
      <c r="F29" s="17"/>
      <c r="G29" s="39"/>
    </row>
    <row r="30" spans="1:7" ht="21.75" customHeight="1">
      <c r="A30" s="13" t="s">
        <v>75</v>
      </c>
      <c r="C30" s="14"/>
      <c r="D30" s="17"/>
      <c r="E30" s="40">
        <f>SUM(E27:E29)</f>
        <v>0</v>
      </c>
      <c r="F30" s="39"/>
      <c r="G30" s="40">
        <f>SUM(G27:G29)</f>
        <v>-1074945</v>
      </c>
    </row>
    <row r="31" spans="1:7" ht="21.75" customHeight="1">
      <c r="A31" s="4" t="s">
        <v>76</v>
      </c>
      <c r="C31" s="14"/>
      <c r="D31" s="17"/>
      <c r="E31" s="41">
        <f>SUM(E30)</f>
        <v>0</v>
      </c>
      <c r="F31" s="39"/>
      <c r="G31" s="41">
        <f>SUM(G30)</f>
        <v>-1074945</v>
      </c>
    </row>
    <row r="32" spans="1:7" ht="21.75" customHeight="1">
      <c r="A32" s="4"/>
      <c r="C32" s="14"/>
      <c r="D32" s="17"/>
      <c r="E32" s="39"/>
      <c r="F32" s="17"/>
      <c r="G32" s="39"/>
    </row>
    <row r="33" spans="1:7" ht="21.75" customHeight="1">
      <c r="A33" s="4" t="s">
        <v>77</v>
      </c>
      <c r="C33" s="14"/>
      <c r="D33" s="17"/>
      <c r="E33" s="42">
        <f>E22+E31</f>
        <v>5136238</v>
      </c>
      <c r="F33" s="43"/>
      <c r="G33" s="42">
        <f>G22+G31</f>
        <v>7612416</v>
      </c>
    </row>
    <row r="34" spans="1:7" ht="21.75" customHeight="1">
      <c r="A34" s="13"/>
      <c r="C34" s="21"/>
      <c r="D34" s="21"/>
      <c r="G34" s="3"/>
    </row>
    <row r="35" spans="1:7" ht="21.75" customHeight="1">
      <c r="A35" s="4" t="s">
        <v>78</v>
      </c>
      <c r="C35" s="14">
        <v>24</v>
      </c>
      <c r="G35" s="3"/>
    </row>
    <row r="36" spans="1:7" ht="21.75" customHeight="1">
      <c r="A36" s="13" t="s">
        <v>79</v>
      </c>
      <c r="C36" s="28"/>
      <c r="E36" s="44">
        <v>0.01</v>
      </c>
      <c r="G36" s="44">
        <v>0.02</v>
      </c>
    </row>
    <row r="37" spans="1:7" ht="21.75" customHeight="1">
      <c r="A37" s="13"/>
      <c r="C37" s="28"/>
      <c r="G37" s="3"/>
    </row>
    <row r="38" spans="1:7" ht="21.75" customHeight="1">
      <c r="A38" s="13" t="s">
        <v>80</v>
      </c>
      <c r="C38" s="28"/>
      <c r="E38" s="45">
        <v>400000000</v>
      </c>
      <c r="G38" s="45">
        <v>400000000</v>
      </c>
    </row>
    <row r="39" spans="1:7" ht="21.75" customHeight="1">
      <c r="A39" s="13"/>
      <c r="C39" s="21"/>
      <c r="D39" s="21"/>
      <c r="E39" s="21"/>
      <c r="F39" s="21"/>
      <c r="G39" s="3"/>
    </row>
    <row r="40" ht="21.75" customHeight="1">
      <c r="A40" s="24" t="s">
        <v>25</v>
      </c>
    </row>
    <row r="41" spans="1:7" s="7" customFormat="1" ht="23.25" customHeight="1">
      <c r="A41" s="4" t="s">
        <v>0</v>
      </c>
      <c r="B41" s="4"/>
      <c r="C41" s="34"/>
      <c r="D41" s="4"/>
      <c r="E41" s="4"/>
      <c r="F41" s="4"/>
      <c r="G41" s="4"/>
    </row>
    <row r="42" ht="23.25" customHeight="1">
      <c r="A42" s="4" t="s">
        <v>81</v>
      </c>
    </row>
    <row r="43" spans="1:6" s="7" customFormat="1" ht="23.25" customHeight="1">
      <c r="A43" s="4" t="s">
        <v>51</v>
      </c>
      <c r="B43" s="2"/>
      <c r="C43" s="2"/>
      <c r="D43" s="2"/>
      <c r="E43" s="2"/>
      <c r="F43" s="2"/>
    </row>
    <row r="44" spans="1:7" s="7" customFormat="1" ht="23.25" customHeight="1">
      <c r="A44" s="13"/>
      <c r="B44" s="2"/>
      <c r="D44" s="2"/>
      <c r="E44" s="2"/>
      <c r="F44" s="2"/>
      <c r="G44" s="8" t="s">
        <v>3</v>
      </c>
    </row>
    <row r="45" spans="1:7" s="7" customFormat="1" ht="23.25" customHeight="1">
      <c r="A45" s="13"/>
      <c r="B45" s="2"/>
      <c r="C45" s="10"/>
      <c r="D45" s="2"/>
      <c r="E45" s="35">
        <v>2016</v>
      </c>
      <c r="F45" s="12"/>
      <c r="G45" s="35">
        <v>2015</v>
      </c>
    </row>
    <row r="46" spans="1:2" ht="23.25" customHeight="1">
      <c r="A46" s="4" t="s">
        <v>82</v>
      </c>
      <c r="B46" s="46"/>
    </row>
    <row r="47" spans="1:7" ht="23.25" customHeight="1">
      <c r="A47" s="47" t="s">
        <v>83</v>
      </c>
      <c r="B47" s="48"/>
      <c r="E47" s="49">
        <f>SUM(E20)</f>
        <v>6695553</v>
      </c>
      <c r="G47" s="49">
        <f>SUM(G20)</f>
        <v>11564895</v>
      </c>
    </row>
    <row r="48" spans="1:7" ht="23.25" customHeight="1">
      <c r="A48" s="47" t="s">
        <v>84</v>
      </c>
      <c r="B48" s="48"/>
      <c r="E48" s="50"/>
      <c r="G48" s="50"/>
    </row>
    <row r="49" spans="1:7" ht="23.25" customHeight="1">
      <c r="A49" s="47" t="s">
        <v>85</v>
      </c>
      <c r="B49" s="48"/>
      <c r="E49" s="16"/>
      <c r="G49" s="16"/>
    </row>
    <row r="50" spans="1:7" ht="23.25" customHeight="1">
      <c r="A50" s="47" t="s">
        <v>86</v>
      </c>
      <c r="B50" s="48"/>
      <c r="E50" s="50">
        <v>19998835</v>
      </c>
      <c r="G50" s="50">
        <v>18877809</v>
      </c>
    </row>
    <row r="51" spans="1:7" ht="23.25" customHeight="1">
      <c r="A51" s="47" t="s">
        <v>87</v>
      </c>
      <c r="B51" s="48"/>
      <c r="E51" s="50">
        <v>-56327</v>
      </c>
      <c r="G51" s="50">
        <v>-395272</v>
      </c>
    </row>
    <row r="52" spans="1:7" ht="23.25" customHeight="1">
      <c r="A52" s="47" t="s">
        <v>88</v>
      </c>
      <c r="B52" s="48"/>
      <c r="E52" s="50"/>
      <c r="G52" s="3"/>
    </row>
    <row r="53" spans="1:7" ht="23.25" customHeight="1">
      <c r="A53" s="47" t="s">
        <v>89</v>
      </c>
      <c r="B53" s="48"/>
      <c r="E53" s="50">
        <v>-101003</v>
      </c>
      <c r="G53" s="51">
        <v>4426713</v>
      </c>
    </row>
    <row r="54" spans="1:7" ht="23.25" customHeight="1">
      <c r="A54" s="47" t="s">
        <v>90</v>
      </c>
      <c r="B54" s="48"/>
      <c r="E54" s="50">
        <v>1266565</v>
      </c>
      <c r="G54" s="50">
        <v>1514473</v>
      </c>
    </row>
    <row r="55" spans="1:7" ht="23.25" customHeight="1">
      <c r="A55" s="47" t="s">
        <v>91</v>
      </c>
      <c r="B55" s="48"/>
      <c r="E55" s="50">
        <v>443542</v>
      </c>
      <c r="G55" s="50">
        <v>0</v>
      </c>
    </row>
    <row r="56" spans="1:7" ht="23.25" customHeight="1">
      <c r="A56" s="47" t="s">
        <v>92</v>
      </c>
      <c r="B56" s="48"/>
      <c r="E56" s="50">
        <v>1050399</v>
      </c>
      <c r="G56" s="50">
        <v>744544</v>
      </c>
    </row>
    <row r="57" spans="1:7" ht="23.25" customHeight="1">
      <c r="A57" s="47" t="s">
        <v>93</v>
      </c>
      <c r="B57" s="48"/>
      <c r="E57" s="50">
        <v>-915973</v>
      </c>
      <c r="G57" s="50">
        <v>-556428</v>
      </c>
    </row>
    <row r="58" spans="1:7" ht="23.25" customHeight="1">
      <c r="A58" s="47" t="s">
        <v>94</v>
      </c>
      <c r="B58" s="48"/>
      <c r="E58" s="50"/>
      <c r="G58" s="50"/>
    </row>
    <row r="59" spans="1:7" ht="23.25" customHeight="1">
      <c r="A59" s="47" t="s">
        <v>95</v>
      </c>
      <c r="B59" s="48"/>
      <c r="E59" s="50">
        <v>-3719</v>
      </c>
      <c r="G59" s="50">
        <v>-90187</v>
      </c>
    </row>
    <row r="60" spans="1:7" ht="23.25" customHeight="1">
      <c r="A60" s="47" t="s">
        <v>96</v>
      </c>
      <c r="B60" s="48"/>
      <c r="E60" s="50">
        <v>-981634</v>
      </c>
      <c r="G60" s="50">
        <v>-399370</v>
      </c>
    </row>
    <row r="61" spans="1:7" ht="23.25" customHeight="1">
      <c r="A61" s="47" t="s">
        <v>97</v>
      </c>
      <c r="B61" s="48"/>
      <c r="E61" s="52">
        <v>3099</v>
      </c>
      <c r="G61" s="52">
        <v>4877</v>
      </c>
    </row>
    <row r="62" spans="1:7" ht="23.25" customHeight="1">
      <c r="A62" s="47" t="s">
        <v>98</v>
      </c>
      <c r="B62" s="48"/>
      <c r="E62" s="51"/>
      <c r="G62" s="51"/>
    </row>
    <row r="63" spans="1:7" ht="23.25" customHeight="1">
      <c r="A63" s="47" t="s">
        <v>99</v>
      </c>
      <c r="B63" s="48"/>
      <c r="E63" s="49">
        <f>SUM(E47:E61)</f>
        <v>27399337</v>
      </c>
      <c r="G63" s="49">
        <f>SUM(G47:G61)</f>
        <v>35692054</v>
      </c>
    </row>
    <row r="64" spans="1:7" ht="23.25" customHeight="1">
      <c r="A64" s="47" t="s">
        <v>100</v>
      </c>
      <c r="B64" s="48"/>
      <c r="E64" s="16"/>
      <c r="G64" s="16"/>
    </row>
    <row r="65" spans="1:7" ht="23.25" customHeight="1">
      <c r="A65" s="47" t="s">
        <v>101</v>
      </c>
      <c r="B65" s="48"/>
      <c r="E65" s="50">
        <v>384965</v>
      </c>
      <c r="G65" s="50">
        <v>333218</v>
      </c>
    </row>
    <row r="66" spans="1:7" ht="23.25" customHeight="1">
      <c r="A66" s="47" t="s">
        <v>102</v>
      </c>
      <c r="B66" s="48"/>
      <c r="E66" s="50">
        <v>14913855</v>
      </c>
      <c r="G66" s="50">
        <v>13580301</v>
      </c>
    </row>
    <row r="67" spans="1:7" ht="23.25" customHeight="1">
      <c r="A67" s="47" t="s">
        <v>103</v>
      </c>
      <c r="B67" s="48"/>
      <c r="E67" s="50">
        <v>874017</v>
      </c>
      <c r="G67" s="50">
        <v>7320361</v>
      </c>
    </row>
    <row r="68" spans="1:7" ht="23.25" customHeight="1">
      <c r="A68" s="47" t="s">
        <v>104</v>
      </c>
      <c r="B68" s="48"/>
      <c r="E68" s="50">
        <v>-571138</v>
      </c>
      <c r="G68" s="50">
        <v>-2674349</v>
      </c>
    </row>
    <row r="69" spans="1:7" ht="23.25" customHeight="1">
      <c r="A69" s="47" t="s">
        <v>105</v>
      </c>
      <c r="B69" s="48"/>
      <c r="E69" s="50"/>
      <c r="G69" s="50"/>
    </row>
    <row r="70" spans="1:7" ht="23.25" customHeight="1">
      <c r="A70" s="47" t="s">
        <v>106</v>
      </c>
      <c r="B70" s="48"/>
      <c r="E70" s="50">
        <v>-32714686</v>
      </c>
      <c r="G70" s="50">
        <v>4718094</v>
      </c>
    </row>
    <row r="71" spans="1:7" ht="23.25" customHeight="1">
      <c r="A71" s="47" t="s">
        <v>107</v>
      </c>
      <c r="B71" s="48"/>
      <c r="E71" s="53">
        <v>-123153</v>
      </c>
      <c r="G71" s="53">
        <v>302766</v>
      </c>
    </row>
    <row r="72" spans="1:7" ht="23.25" customHeight="1">
      <c r="A72" s="47" t="s">
        <v>82</v>
      </c>
      <c r="B72" s="48"/>
      <c r="E72" s="50">
        <f>SUM(E63,E65:E71)</f>
        <v>10163197</v>
      </c>
      <c r="G72" s="50">
        <f>SUM(G63,G65:G71)</f>
        <v>59272445</v>
      </c>
    </row>
    <row r="73" spans="1:7" ht="23.25" customHeight="1">
      <c r="A73" s="13" t="s">
        <v>108</v>
      </c>
      <c r="B73" s="46"/>
      <c r="E73" s="50">
        <v>408599</v>
      </c>
      <c r="G73" s="50">
        <v>451200</v>
      </c>
    </row>
    <row r="74" spans="1:7" ht="23.25" customHeight="1">
      <c r="A74" s="47" t="s">
        <v>109</v>
      </c>
      <c r="B74" s="48"/>
      <c r="E74" s="50">
        <v>-3893570</v>
      </c>
      <c r="G74" s="50">
        <v>-4199828</v>
      </c>
    </row>
    <row r="75" spans="1:7" ht="23.25" customHeight="1">
      <c r="A75" s="54" t="s">
        <v>110</v>
      </c>
      <c r="B75" s="48"/>
      <c r="E75" s="55">
        <f>SUM(E73:E74)+E72</f>
        <v>6678226</v>
      </c>
      <c r="G75" s="55">
        <f>SUM(G73:G74)+G72</f>
        <v>55523817</v>
      </c>
    </row>
    <row r="76" spans="1:2" ht="12" customHeight="1">
      <c r="A76" s="4"/>
      <c r="B76" s="48"/>
    </row>
    <row r="77" spans="1:2" ht="23.25" customHeight="1">
      <c r="A77" s="56" t="s">
        <v>25</v>
      </c>
      <c r="B77" s="48"/>
    </row>
    <row r="78" spans="1:7" s="7" customFormat="1" ht="23.25" customHeight="1">
      <c r="A78" s="4" t="s">
        <v>0</v>
      </c>
      <c r="B78" s="4"/>
      <c r="C78" s="34"/>
      <c r="D78" s="4"/>
      <c r="E78" s="4"/>
      <c r="F78" s="4"/>
      <c r="G78" s="4"/>
    </row>
    <row r="79" ht="23.25" customHeight="1">
      <c r="A79" s="4" t="s">
        <v>111</v>
      </c>
    </row>
    <row r="80" spans="1:6" s="7" customFormat="1" ht="23.25" customHeight="1">
      <c r="A80" s="4" t="s">
        <v>51</v>
      </c>
      <c r="B80" s="2"/>
      <c r="C80" s="2"/>
      <c r="D80" s="2"/>
      <c r="E80" s="2"/>
      <c r="F80" s="2"/>
    </row>
    <row r="81" spans="1:7" s="7" customFormat="1" ht="23.25" customHeight="1">
      <c r="A81" s="13"/>
      <c r="B81" s="2"/>
      <c r="D81" s="2"/>
      <c r="E81" s="2"/>
      <c r="F81" s="2"/>
      <c r="G81" s="8" t="s">
        <v>3</v>
      </c>
    </row>
    <row r="82" spans="1:7" s="7" customFormat="1" ht="23.25" customHeight="1">
      <c r="A82" s="13"/>
      <c r="B82" s="2"/>
      <c r="C82" s="10"/>
      <c r="D82" s="2"/>
      <c r="E82" s="35">
        <v>2016</v>
      </c>
      <c r="F82" s="12"/>
      <c r="G82" s="35">
        <v>2015</v>
      </c>
    </row>
    <row r="83" ht="23.25" customHeight="1">
      <c r="A83" s="4" t="s">
        <v>112</v>
      </c>
    </row>
    <row r="84" spans="1:7" ht="23.25" customHeight="1">
      <c r="A84" s="13" t="s">
        <v>113</v>
      </c>
      <c r="E84" s="3">
        <v>16067049</v>
      </c>
      <c r="G84" s="3">
        <v>-100960400</v>
      </c>
    </row>
    <row r="85" spans="1:7" ht="23.25" customHeight="1">
      <c r="A85" s="13" t="s">
        <v>114</v>
      </c>
      <c r="E85" s="3">
        <v>-10000000</v>
      </c>
      <c r="G85" s="49">
        <v>0</v>
      </c>
    </row>
    <row r="86" spans="1:7" ht="23.25" customHeight="1">
      <c r="A86" s="57" t="s">
        <v>115</v>
      </c>
      <c r="E86" s="3">
        <v>45703</v>
      </c>
      <c r="G86" s="49">
        <v>2518453</v>
      </c>
    </row>
    <row r="87" spans="1:7" ht="23.25" customHeight="1">
      <c r="A87" s="57" t="s">
        <v>116</v>
      </c>
      <c r="E87" s="49">
        <v>-15272074</v>
      </c>
      <c r="G87" s="49">
        <v>-30526906</v>
      </c>
    </row>
    <row r="88" spans="1:7" ht="23.25" customHeight="1">
      <c r="A88" s="13" t="s">
        <v>117</v>
      </c>
      <c r="E88" s="51">
        <v>-3674476</v>
      </c>
      <c r="G88" s="51">
        <v>-16365007</v>
      </c>
    </row>
    <row r="89" spans="1:7" ht="23.25" customHeight="1">
      <c r="A89" s="4" t="s">
        <v>118</v>
      </c>
      <c r="E89" s="55">
        <f>SUM(E84:E88)</f>
        <v>-12833798</v>
      </c>
      <c r="G89" s="55">
        <f>SUM(G84:G88)</f>
        <v>-145333860</v>
      </c>
    </row>
    <row r="90" spans="1:7" ht="23.25" customHeight="1">
      <c r="A90" s="4" t="s">
        <v>119</v>
      </c>
      <c r="E90" s="50"/>
      <c r="G90" s="50"/>
    </row>
    <row r="91" spans="1:7" ht="23.25" customHeight="1">
      <c r="A91" s="13" t="s">
        <v>120</v>
      </c>
      <c r="E91" s="50">
        <v>-3099</v>
      </c>
      <c r="G91" s="50">
        <v>-4877</v>
      </c>
    </row>
    <row r="92" spans="1:7" ht="23.25" customHeight="1">
      <c r="A92" s="47" t="s">
        <v>121</v>
      </c>
      <c r="E92" s="49">
        <v>-7985051</v>
      </c>
      <c r="G92" s="49">
        <v>-7960796</v>
      </c>
    </row>
    <row r="93" spans="1:7" ht="23.25" customHeight="1">
      <c r="A93" s="54" t="s">
        <v>122</v>
      </c>
      <c r="E93" s="55">
        <f>SUM(E91:E92)</f>
        <v>-7988150</v>
      </c>
      <c r="G93" s="55">
        <f>SUM(G91:G92)</f>
        <v>-7965673</v>
      </c>
    </row>
    <row r="94" spans="1:7" ht="23.25" customHeight="1">
      <c r="A94" s="54" t="s">
        <v>123</v>
      </c>
      <c r="E94" s="50">
        <f>SUM(E75,E89,E93)</f>
        <v>-14143722</v>
      </c>
      <c r="G94" s="50">
        <f>SUM(G75,G89,G93)</f>
        <v>-97775716</v>
      </c>
    </row>
    <row r="95" spans="1:7" ht="23.25" customHeight="1">
      <c r="A95" s="47" t="s">
        <v>124</v>
      </c>
      <c r="E95" s="53">
        <v>30210914</v>
      </c>
      <c r="G95" s="53">
        <v>127986630</v>
      </c>
    </row>
    <row r="96" spans="1:7" ht="23.25" customHeight="1">
      <c r="A96" s="54" t="s">
        <v>125</v>
      </c>
      <c r="E96" s="58">
        <f>SUM(E94:E95)</f>
        <v>16067192</v>
      </c>
      <c r="G96" s="58">
        <f>SUM(G94:G95)</f>
        <v>30210914</v>
      </c>
    </row>
    <row r="97" spans="1:7" ht="23.25" customHeight="1">
      <c r="A97" s="13"/>
      <c r="E97" s="50"/>
      <c r="G97" s="50"/>
    </row>
    <row r="98" spans="1:7" ht="23.25" customHeight="1">
      <c r="A98" s="54" t="s">
        <v>126</v>
      </c>
      <c r="B98" s="13"/>
      <c r="C98" s="13"/>
      <c r="E98" s="50"/>
      <c r="G98" s="50"/>
    </row>
    <row r="99" spans="1:7" ht="23.25" customHeight="1">
      <c r="A99" s="47" t="s">
        <v>127</v>
      </c>
      <c r="B99" s="13"/>
      <c r="C99" s="13"/>
      <c r="E99" s="50"/>
      <c r="G99" s="50"/>
    </row>
    <row r="100" spans="1:7" ht="23.25" customHeight="1">
      <c r="A100" s="47" t="s">
        <v>128</v>
      </c>
      <c r="B100" s="13"/>
      <c r="C100" s="13"/>
      <c r="E100" s="50">
        <v>53389</v>
      </c>
      <c r="G100" s="50">
        <v>38638</v>
      </c>
    </row>
    <row r="101" spans="1:7" ht="23.25" customHeight="1">
      <c r="A101" s="47" t="s">
        <v>129</v>
      </c>
      <c r="B101" s="13"/>
      <c r="C101" s="13"/>
      <c r="E101" s="50">
        <v>455125</v>
      </c>
      <c r="G101" s="50">
        <v>0</v>
      </c>
    </row>
    <row r="102" spans="1:7" ht="23.25" customHeight="1">
      <c r="A102" s="13"/>
      <c r="E102" s="50"/>
      <c r="G102" s="50"/>
    </row>
    <row r="103" ht="23.25" customHeight="1">
      <c r="A103" s="56" t="s">
        <v>25</v>
      </c>
    </row>
  </sheetData>
  <sheetProtection selectLockedCells="1" selectUnlockedCells="1"/>
  <printOptions horizontalCentered="1"/>
  <pageMargins left="0.9840277777777777" right="0.39375" top="0.7875" bottom="0.39375" header="0.5118055555555555" footer="0.5118055555555555"/>
  <pageSetup horizontalDpi="300" verticalDpi="300" orientation="portrait" paperSize="9" scale="86"/>
  <rowBreaks count="2" manualBreakCount="2">
    <brk id="40" max="255" man="1"/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showGridLines="0" view="pageBreakPreview" zoomScaleNormal="90" zoomScaleSheetLayoutView="100" workbookViewId="0" topLeftCell="A13">
      <selection activeCell="J25" sqref="J25"/>
    </sheetView>
  </sheetViews>
  <sheetFormatPr defaultColWidth="11.00390625" defaultRowHeight="23.25" customHeight="1"/>
  <cols>
    <col min="1" max="1" width="33.625" style="59" customWidth="1"/>
    <col min="2" max="2" width="1.25" style="59" customWidth="1"/>
    <col min="3" max="3" width="7.125" style="59" customWidth="1"/>
    <col min="4" max="4" width="13.625" style="59" customWidth="1"/>
    <col min="5" max="5" width="0.875" style="59" customWidth="1"/>
    <col min="6" max="6" width="13.625" style="59" customWidth="1"/>
    <col min="7" max="7" width="0.875" style="59" customWidth="1"/>
    <col min="8" max="8" width="13.625" style="59" customWidth="1"/>
    <col min="9" max="9" width="0.875" style="59" customWidth="1"/>
    <col min="10" max="10" width="13.625" style="59" customWidth="1"/>
    <col min="11" max="11" width="0.875" style="60" customWidth="1"/>
    <col min="12" max="12" width="13.625" style="59" customWidth="1"/>
    <col min="13" max="16384" width="10.875" style="59" customWidth="1"/>
  </cols>
  <sheetData>
    <row r="1" spans="1:12" s="63" customFormat="1" ht="23.2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63" customFormat="1" ht="23.25" customHeight="1">
      <c r="A2" s="64" t="s">
        <v>130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63" customFormat="1" ht="23.25" customHeight="1">
      <c r="A3" s="65" t="s">
        <v>51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2" s="63" customFormat="1" ht="23.25" customHeight="1">
      <c r="B4" s="62"/>
      <c r="C4" s="62"/>
      <c r="D4" s="62"/>
      <c r="E4" s="62"/>
      <c r="F4" s="62"/>
      <c r="G4" s="62"/>
      <c r="H4" s="62"/>
      <c r="I4" s="62"/>
      <c r="J4" s="62"/>
      <c r="K4" s="62"/>
      <c r="L4" s="66"/>
    </row>
    <row r="5" spans="1:12" s="63" customFormat="1" ht="23.25" customHeight="1">
      <c r="A5" s="67"/>
      <c r="B5" s="68"/>
      <c r="C5" s="68"/>
      <c r="D5" s="68"/>
      <c r="E5" s="68"/>
      <c r="F5" s="68"/>
      <c r="G5" s="68"/>
      <c r="H5" s="68"/>
      <c r="I5" s="68"/>
      <c r="J5" s="69"/>
      <c r="K5" s="68"/>
      <c r="L5" s="70" t="s">
        <v>3</v>
      </c>
    </row>
    <row r="6" spans="1:12" s="63" customFormat="1" ht="23.25" customHeight="1">
      <c r="A6" s="67"/>
      <c r="B6" s="68"/>
      <c r="C6" s="68"/>
      <c r="D6" s="71" t="s">
        <v>131</v>
      </c>
      <c r="E6" s="68"/>
      <c r="F6" s="68"/>
      <c r="G6" s="68"/>
      <c r="H6" s="68"/>
      <c r="I6" s="68"/>
      <c r="J6" s="68"/>
      <c r="K6" s="68"/>
      <c r="L6" s="69"/>
    </row>
    <row r="7" spans="1:10" s="68" customFormat="1" ht="23.25" customHeight="1">
      <c r="A7" s="72"/>
      <c r="B7" s="72"/>
      <c r="C7" s="72"/>
      <c r="D7" s="71" t="s">
        <v>132</v>
      </c>
      <c r="F7" s="71" t="s">
        <v>133</v>
      </c>
      <c r="H7" s="73" t="s">
        <v>44</v>
      </c>
      <c r="I7" s="73"/>
      <c r="J7" s="73"/>
    </row>
    <row r="8" spans="1:12" s="68" customFormat="1" ht="23.25" customHeight="1">
      <c r="A8" s="72"/>
      <c r="B8" s="74"/>
      <c r="C8" s="10" t="s">
        <v>4</v>
      </c>
      <c r="D8" s="73" t="s">
        <v>134</v>
      </c>
      <c r="F8" s="73" t="s">
        <v>135</v>
      </c>
      <c r="H8" s="73" t="s">
        <v>136</v>
      </c>
      <c r="J8" s="73" t="s">
        <v>137</v>
      </c>
      <c r="L8" s="73" t="s">
        <v>138</v>
      </c>
    </row>
    <row r="9" spans="1:12" s="63" customFormat="1" ht="23.25" customHeight="1">
      <c r="A9" s="61" t="s">
        <v>139</v>
      </c>
      <c r="B9" s="75"/>
      <c r="C9" s="75"/>
      <c r="D9" s="76">
        <v>200000000</v>
      </c>
      <c r="E9" s="76"/>
      <c r="F9" s="76">
        <v>39809592</v>
      </c>
      <c r="G9" s="76"/>
      <c r="H9" s="76">
        <v>10074503</v>
      </c>
      <c r="I9" s="76"/>
      <c r="J9" s="76">
        <v>29181248</v>
      </c>
      <c r="K9" s="77"/>
      <c r="L9" s="76">
        <f aca="true" t="shared" si="0" ref="L9:L11">SUM(D9:J9)</f>
        <v>279065343</v>
      </c>
    </row>
    <row r="10" spans="1:12" s="63" customFormat="1" ht="23.25" customHeight="1">
      <c r="A10" s="78" t="s">
        <v>68</v>
      </c>
      <c r="B10" s="75"/>
      <c r="C10" s="75"/>
      <c r="D10" s="79">
        <v>0</v>
      </c>
      <c r="E10" s="76"/>
      <c r="F10" s="79">
        <v>0</v>
      </c>
      <c r="G10" s="76"/>
      <c r="H10" s="79">
        <v>0</v>
      </c>
      <c r="I10" s="76"/>
      <c r="J10" s="79">
        <f>'pl&amp;cf'!G22</f>
        <v>8687361</v>
      </c>
      <c r="K10" s="77"/>
      <c r="L10" s="79">
        <f t="shared" si="0"/>
        <v>8687361</v>
      </c>
    </row>
    <row r="11" spans="1:12" s="63" customFormat="1" ht="23.25" customHeight="1">
      <c r="A11" s="78" t="s">
        <v>140</v>
      </c>
      <c r="B11" s="75"/>
      <c r="C11" s="75"/>
      <c r="D11" s="80">
        <v>0</v>
      </c>
      <c r="E11" s="76"/>
      <c r="F11" s="80">
        <v>0</v>
      </c>
      <c r="G11" s="76"/>
      <c r="H11" s="80">
        <v>0</v>
      </c>
      <c r="I11" s="76"/>
      <c r="J11" s="80">
        <f>'pl&amp;cf'!G31</f>
        <v>-1074945</v>
      </c>
      <c r="K11" s="77"/>
      <c r="L11" s="80">
        <f t="shared" si="0"/>
        <v>-1074945</v>
      </c>
    </row>
    <row r="12" spans="1:12" s="63" customFormat="1" ht="23.25" customHeight="1">
      <c r="A12" s="78" t="s">
        <v>77</v>
      </c>
      <c r="B12" s="75"/>
      <c r="C12" s="75"/>
      <c r="D12" s="81">
        <f>SUM(D10:D11)</f>
        <v>0</v>
      </c>
      <c r="E12" s="77"/>
      <c r="F12" s="81">
        <f>SUM(F10:F11)</f>
        <v>0</v>
      </c>
      <c r="G12" s="77"/>
      <c r="H12" s="81">
        <f>SUM(H10:H11)</f>
        <v>0</v>
      </c>
      <c r="I12" s="77"/>
      <c r="J12" s="81">
        <f>SUM(J10:J11)</f>
        <v>7612416</v>
      </c>
      <c r="K12" s="77"/>
      <c r="L12" s="81">
        <f>SUM(L10:L11)</f>
        <v>7612416</v>
      </c>
    </row>
    <row r="13" spans="1:12" s="63" customFormat="1" ht="23.25" customHeight="1">
      <c r="A13" s="78" t="s">
        <v>121</v>
      </c>
      <c r="B13" s="75"/>
      <c r="C13" s="82">
        <v>27</v>
      </c>
      <c r="D13" s="76">
        <v>0</v>
      </c>
      <c r="E13" s="76"/>
      <c r="F13" s="76">
        <v>0</v>
      </c>
      <c r="G13" s="76"/>
      <c r="H13" s="76">
        <v>0</v>
      </c>
      <c r="I13" s="76"/>
      <c r="J13" s="76">
        <v>-7999434</v>
      </c>
      <c r="K13" s="77"/>
      <c r="L13" s="76">
        <f>SUM(D13:J13)</f>
        <v>-7999434</v>
      </c>
    </row>
    <row r="14" spans="1:12" s="63" customFormat="1" ht="23.25" customHeight="1">
      <c r="A14" s="78" t="s">
        <v>141</v>
      </c>
      <c r="B14" s="75"/>
      <c r="C14" s="75"/>
      <c r="D14" s="76"/>
      <c r="E14" s="76"/>
      <c r="F14" s="76"/>
      <c r="G14" s="76"/>
      <c r="H14" s="76"/>
      <c r="I14" s="76"/>
      <c r="J14" s="76"/>
      <c r="K14" s="77"/>
      <c r="L14" s="76"/>
    </row>
    <row r="15" spans="1:12" s="63" customFormat="1" ht="23.25" customHeight="1">
      <c r="A15" s="78" t="s">
        <v>142</v>
      </c>
      <c r="B15" s="75"/>
      <c r="C15" s="82">
        <v>20</v>
      </c>
      <c r="D15" s="76">
        <v>0</v>
      </c>
      <c r="E15" s="76"/>
      <c r="F15" s="76">
        <v>0</v>
      </c>
      <c r="G15" s="76"/>
      <c r="H15" s="76">
        <v>434368</v>
      </c>
      <c r="I15" s="76"/>
      <c r="J15" s="76">
        <v>-434368</v>
      </c>
      <c r="K15" s="77"/>
      <c r="L15" s="76">
        <f>SUM(D15:J15)</f>
        <v>0</v>
      </c>
    </row>
    <row r="16" spans="1:12" s="63" customFormat="1" ht="23.25" customHeight="1">
      <c r="A16" s="61" t="s">
        <v>143</v>
      </c>
      <c r="B16" s="75"/>
      <c r="C16" s="75"/>
      <c r="D16" s="83">
        <f>SUM(D9:D15)-D12</f>
        <v>200000000</v>
      </c>
      <c r="E16" s="77"/>
      <c r="F16" s="83">
        <f>SUM(F9:F15)-F12</f>
        <v>39809592</v>
      </c>
      <c r="G16" s="77"/>
      <c r="H16" s="83">
        <f>SUM(H9:H15)-H12</f>
        <v>10508871</v>
      </c>
      <c r="I16" s="77"/>
      <c r="J16" s="83">
        <f>SUM(J9:J15)-J12</f>
        <v>28359862</v>
      </c>
      <c r="K16" s="77"/>
      <c r="L16" s="83">
        <f>SUM(L9:L15)-L12</f>
        <v>278678325</v>
      </c>
    </row>
    <row r="17" s="84" customFormat="1" ht="23.25" customHeight="1">
      <c r="K17" s="76"/>
    </row>
    <row r="18" spans="1:12" s="63" customFormat="1" ht="23.25" customHeight="1">
      <c r="A18" s="61" t="s">
        <v>143</v>
      </c>
      <c r="B18" s="75"/>
      <c r="C18" s="75"/>
      <c r="D18" s="76">
        <f>D16</f>
        <v>200000000</v>
      </c>
      <c r="E18" s="76"/>
      <c r="F18" s="76">
        <f>F16</f>
        <v>39809592</v>
      </c>
      <c r="G18" s="76"/>
      <c r="H18" s="76">
        <f>H16</f>
        <v>10508871</v>
      </c>
      <c r="I18" s="76"/>
      <c r="J18" s="76">
        <f>J16</f>
        <v>28359862</v>
      </c>
      <c r="K18" s="77"/>
      <c r="L18" s="76">
        <f>L16</f>
        <v>278678325</v>
      </c>
    </row>
    <row r="19" spans="1:12" s="63" customFormat="1" ht="23.25" customHeight="1">
      <c r="A19" s="78" t="s">
        <v>68</v>
      </c>
      <c r="B19" s="75"/>
      <c r="C19" s="75"/>
      <c r="D19" s="79">
        <v>0</v>
      </c>
      <c r="E19" s="76"/>
      <c r="F19" s="79">
        <v>0</v>
      </c>
      <c r="G19" s="76"/>
      <c r="H19" s="79">
        <v>0</v>
      </c>
      <c r="I19" s="76"/>
      <c r="J19" s="79">
        <f>'pl&amp;cf'!E22</f>
        <v>5136238</v>
      </c>
      <c r="K19" s="77"/>
      <c r="L19" s="79">
        <f aca="true" t="shared" si="1" ref="L19:L20">SUM(D19:J19)</f>
        <v>5136238</v>
      </c>
    </row>
    <row r="20" spans="1:12" s="63" customFormat="1" ht="23.25" customHeight="1">
      <c r="A20" s="78" t="s">
        <v>140</v>
      </c>
      <c r="B20" s="75"/>
      <c r="C20" s="75"/>
      <c r="D20" s="80">
        <v>0</v>
      </c>
      <c r="E20" s="76"/>
      <c r="F20" s="80">
        <v>0</v>
      </c>
      <c r="G20" s="76"/>
      <c r="H20" s="80">
        <v>0</v>
      </c>
      <c r="I20" s="76"/>
      <c r="J20" s="80">
        <f>'pl&amp;cf'!E31</f>
        <v>0</v>
      </c>
      <c r="K20" s="76"/>
      <c r="L20" s="80">
        <f t="shared" si="1"/>
        <v>0</v>
      </c>
    </row>
    <row r="21" spans="1:12" s="63" customFormat="1" ht="23.25" customHeight="1">
      <c r="A21" s="78" t="s">
        <v>77</v>
      </c>
      <c r="B21" s="75"/>
      <c r="C21" s="75"/>
      <c r="D21" s="81">
        <f>SUM(D19:D20)</f>
        <v>0</v>
      </c>
      <c r="E21" s="77"/>
      <c r="F21" s="81">
        <f>SUM(F19:F20)</f>
        <v>0</v>
      </c>
      <c r="G21" s="77"/>
      <c r="H21" s="81">
        <f>SUM(H19:H20)</f>
        <v>0</v>
      </c>
      <c r="I21" s="77"/>
      <c r="J21" s="81">
        <f>SUM(J19:J20)</f>
        <v>5136238</v>
      </c>
      <c r="K21" s="85"/>
      <c r="L21" s="81">
        <f>SUM(L19:L20)</f>
        <v>5136238</v>
      </c>
    </row>
    <row r="22" spans="1:12" s="63" customFormat="1" ht="23.25" customHeight="1">
      <c r="A22" s="78" t="s">
        <v>121</v>
      </c>
      <c r="B22" s="75"/>
      <c r="C22" s="82">
        <v>27</v>
      </c>
      <c r="D22" s="76">
        <v>0</v>
      </c>
      <c r="E22" s="76"/>
      <c r="F22" s="76">
        <v>0</v>
      </c>
      <c r="G22" s="76"/>
      <c r="H22" s="76">
        <v>0</v>
      </c>
      <c r="I22" s="76"/>
      <c r="J22" s="76">
        <v>-7999802</v>
      </c>
      <c r="K22" s="77"/>
      <c r="L22" s="76">
        <f>SUM(D22:J22)</f>
        <v>-7999802</v>
      </c>
    </row>
    <row r="23" spans="1:12" s="63" customFormat="1" ht="23.25" customHeight="1">
      <c r="A23" s="78" t="s">
        <v>141</v>
      </c>
      <c r="B23" s="75"/>
      <c r="C23" s="75"/>
      <c r="D23" s="76"/>
      <c r="E23" s="76"/>
      <c r="F23" s="76"/>
      <c r="G23" s="76"/>
      <c r="H23" s="76"/>
      <c r="I23" s="76"/>
      <c r="J23" s="76"/>
      <c r="K23" s="77"/>
      <c r="L23" s="76"/>
    </row>
    <row r="24" spans="1:12" s="63" customFormat="1" ht="23.25" customHeight="1">
      <c r="A24" s="78" t="s">
        <v>142</v>
      </c>
      <c r="B24" s="75"/>
      <c r="C24" s="82">
        <v>20</v>
      </c>
      <c r="D24" s="76">
        <v>0</v>
      </c>
      <c r="E24" s="76"/>
      <c r="F24" s="76">
        <v>0</v>
      </c>
      <c r="G24" s="76"/>
      <c r="H24" s="76">
        <v>256812</v>
      </c>
      <c r="I24" s="76"/>
      <c r="J24" s="76">
        <v>-256812</v>
      </c>
      <c r="K24" s="77"/>
      <c r="L24" s="76">
        <f>SUM(D24:J24)</f>
        <v>0</v>
      </c>
    </row>
    <row r="25" spans="1:12" s="63" customFormat="1" ht="23.25" customHeight="1">
      <c r="A25" s="61" t="s">
        <v>144</v>
      </c>
      <c r="B25" s="75"/>
      <c r="C25" s="75"/>
      <c r="D25" s="83">
        <f>SUM(D18:D24)-D21</f>
        <v>200000000</v>
      </c>
      <c r="E25" s="77"/>
      <c r="F25" s="83">
        <f>SUM(F18:F24)-F21</f>
        <v>39809592</v>
      </c>
      <c r="G25" s="77"/>
      <c r="H25" s="83">
        <f>SUM(H18:H24)-H21</f>
        <v>10765683</v>
      </c>
      <c r="I25" s="77"/>
      <c r="J25" s="83">
        <f>SUM(J18:J24)-J21</f>
        <v>25239486</v>
      </c>
      <c r="K25" s="77"/>
      <c r="L25" s="83">
        <f>SUM(L18:L24)-L21</f>
        <v>275814761</v>
      </c>
    </row>
    <row r="27" ht="23.25" customHeight="1">
      <c r="A27" s="86" t="s">
        <v>25</v>
      </c>
    </row>
  </sheetData>
  <sheetProtection selectLockedCells="1" selectUnlockedCells="1"/>
  <mergeCells count="1">
    <mergeCell ref="H7:J7"/>
  </mergeCells>
  <printOptions horizontalCentered="1"/>
  <pageMargins left="0.7479166666666667" right="0.19652777777777777" top="0.7875" bottom="0.39375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/>
  <cp:lastPrinted>2017-02-09T09:06:14Z</cp:lastPrinted>
  <dcterms:created xsi:type="dcterms:W3CDTF">1997-08-09T11:52:15Z</dcterms:created>
  <dcterms:modified xsi:type="dcterms:W3CDTF">2017-02-16T10:30:18Z</dcterms:modified>
  <cp:category/>
  <cp:version/>
  <cp:contentType/>
  <cp:contentStatus/>
  <cp:revision>1</cp:revision>
</cp:coreProperties>
</file>