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people.ey.com/personal/daughtrat_wongsangthip_th_ey_com/Documents/Desktop/"/>
    </mc:Choice>
  </mc:AlternateContent>
  <xr:revisionPtr revIDLastSave="0" documentId="8_{64A002E8-8311-48CA-9C0B-18925A60BEE5}" xr6:coauthVersionLast="46" xr6:coauthVersionMax="46" xr10:uidLastSave="{00000000-0000-0000-0000-000000000000}"/>
  <bookViews>
    <workbookView xWindow="-120" yWindow="-120" windowWidth="20730" windowHeight="11160" firstSheet="2" activeTab="4"/>
  </bookViews>
  <sheets>
    <sheet name="NAV000" sheetId="1" state="hidden" r:id="rId1"/>
    <sheet name="NAV001" sheetId="2" state="hidden" r:id="rId2"/>
    <sheet name="BS (2)" sheetId="7" r:id="rId3"/>
    <sheet name="pl&amp;cf" sheetId="6" r:id="rId4"/>
    <sheet name="CE (2)" sheetId="8" r:id="rId5"/>
    <sheet name="000" sheetId="4" state="veryHidden" r:id="rId6"/>
  </sheets>
  <definedNames>
    <definedName name="_xlnm.Print_Area" localSheetId="2">'BS (2)'!$A$1:$H$59</definedName>
    <definedName name="_xlnm.Print_Area" localSheetId="3">'pl&amp;cf'!$A$1:$H$113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6" l="1"/>
  <c r="E36" i="7"/>
  <c r="E41" i="7"/>
  <c r="E12" i="7"/>
  <c r="G101" i="6"/>
  <c r="G94" i="6"/>
  <c r="G30" i="6"/>
  <c r="G31" i="6"/>
  <c r="J11" i="8"/>
  <c r="L11" i="8"/>
  <c r="G17" i="6"/>
  <c r="G11" i="6"/>
  <c r="G18" i="6"/>
  <c r="G20" i="6"/>
  <c r="G36" i="7"/>
  <c r="G41" i="7"/>
  <c r="G12" i="7"/>
  <c r="G20" i="7"/>
  <c r="E101" i="6"/>
  <c r="E94" i="6"/>
  <c r="E40" i="7"/>
  <c r="G40" i="7"/>
  <c r="E17" i="6"/>
  <c r="E18" i="6"/>
  <c r="E20" i="6"/>
  <c r="E30" i="6"/>
  <c r="E31" i="6"/>
  <c r="J20" i="8"/>
  <c r="L20" i="8"/>
  <c r="E19" i="7"/>
  <c r="E20" i="7"/>
  <c r="G19" i="7"/>
  <c r="H12" i="8"/>
  <c r="H16" i="8"/>
  <c r="H18" i="8"/>
  <c r="H23" i="8"/>
  <c r="E50" i="7"/>
  <c r="F12" i="8"/>
  <c r="F16" i="8"/>
  <c r="D12" i="8"/>
  <c r="D16" i="8"/>
  <c r="L22" i="8"/>
  <c r="H21" i="8"/>
  <c r="F21" i="8"/>
  <c r="D21" i="8"/>
  <c r="L13" i="8"/>
  <c r="L9" i="8"/>
  <c r="L15" i="8"/>
  <c r="G48" i="7"/>
  <c r="F18" i="8"/>
  <c r="F23" i="8"/>
  <c r="E48" i="7"/>
  <c r="D18" i="8"/>
  <c r="D23" i="8"/>
  <c r="G47" i="7"/>
  <c r="G50" i="7"/>
  <c r="E47" i="6"/>
  <c r="E65" i="6"/>
  <c r="E75" i="6"/>
  <c r="E79" i="6"/>
  <c r="E102" i="6"/>
  <c r="E104" i="6"/>
  <c r="E22" i="6"/>
  <c r="G47" i="6"/>
  <c r="G65" i="6"/>
  <c r="G75" i="6"/>
  <c r="G79" i="6"/>
  <c r="G102" i="6"/>
  <c r="G104" i="6"/>
  <c r="G22" i="6"/>
  <c r="J19" i="8"/>
  <c r="E33" i="6"/>
  <c r="E36" i="6"/>
  <c r="G33" i="6"/>
  <c r="J10" i="8"/>
  <c r="L19" i="8"/>
  <c r="L21" i="8"/>
  <c r="L23" i="8"/>
  <c r="J21" i="8"/>
  <c r="J12" i="8"/>
  <c r="J16" i="8"/>
  <c r="L10" i="8"/>
  <c r="L12" i="8"/>
  <c r="L16" i="8"/>
  <c r="L18" i="8"/>
  <c r="G51" i="7"/>
  <c r="G52" i="7"/>
  <c r="G53" i="7"/>
  <c r="G54" i="7"/>
  <c r="J18" i="8"/>
  <c r="J23" i="8"/>
  <c r="E51" i="7"/>
  <c r="E52" i="7"/>
  <c r="E53" i="7"/>
  <c r="E54" i="7"/>
</calcChain>
</file>

<file path=xl/sharedStrings.xml><?xml version="1.0" encoding="utf-8"?>
<sst xmlns="http://schemas.openxmlformats.org/spreadsheetml/2006/main" count="188" uniqueCount="156">
  <si>
    <t>Note</t>
  </si>
  <si>
    <t>The accompanying notes are an integral part of the financial statements.</t>
  </si>
  <si>
    <t>Total</t>
  </si>
  <si>
    <t>share capital</t>
  </si>
  <si>
    <t>(Unit: Baht)</t>
  </si>
  <si>
    <t>Other current assets</t>
  </si>
  <si>
    <t>Other current liabilities</t>
  </si>
  <si>
    <t>Share capital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</si>
  <si>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</si>
  <si>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</si>
  <si>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</si>
  <si>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</si>
  <si>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</si>
  <si>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</si>
  <si>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</si>
  <si>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</si>
  <si>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</si>
  <si>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Non-current liabilities</t>
  </si>
  <si>
    <t>Total non-current liabilities</t>
  </si>
  <si>
    <t>Total liabilities</t>
  </si>
  <si>
    <t>Shareholders' equity</t>
  </si>
  <si>
    <t>Total shareholders' equity</t>
  </si>
  <si>
    <t>Total liabilities and shareholders' equity</t>
  </si>
  <si>
    <t>Directors</t>
  </si>
  <si>
    <t>Other income</t>
  </si>
  <si>
    <t>Revenues</t>
  </si>
  <si>
    <t>Total revenues</t>
  </si>
  <si>
    <t>Expenses</t>
  </si>
  <si>
    <t>Total expenses</t>
  </si>
  <si>
    <t>Cash and cash equivalents</t>
  </si>
  <si>
    <t>Finance cost</t>
  </si>
  <si>
    <t>Administrative expenses</t>
  </si>
  <si>
    <t>Trade and other receivables</t>
  </si>
  <si>
    <t>Trade and other payables</t>
  </si>
  <si>
    <t>Provision for long-term employee benefits</t>
  </si>
  <si>
    <t xml:space="preserve">Inventories </t>
  </si>
  <si>
    <t>Sales</t>
  </si>
  <si>
    <t>Other non-current assets</t>
  </si>
  <si>
    <t xml:space="preserve">Statement of financial position </t>
  </si>
  <si>
    <t>Statement of financial position (continued)</t>
  </si>
  <si>
    <t>Statement of changes in shareholders' equity</t>
  </si>
  <si>
    <t>Cash flows from operating activities</t>
  </si>
  <si>
    <t>Profit before tax</t>
  </si>
  <si>
    <t xml:space="preserve">Adjustments to reconcile profit before tax to </t>
  </si>
  <si>
    <t xml:space="preserve">   net cash provided by (paid from) operating activities: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</si>
  <si>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</si>
  <si>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</si>
  <si>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</si>
  <si>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Profit from operating activities before  </t>
  </si>
  <si>
    <t xml:space="preserve">   changes in operating assets and liabilities</t>
  </si>
  <si>
    <t xml:space="preserve">   Trade and other receivables</t>
  </si>
  <si>
    <t xml:space="preserve">   Inventories</t>
  </si>
  <si>
    <t xml:space="preserve">   Other current assets</t>
  </si>
  <si>
    <t xml:space="preserve">   Other non-current assets</t>
  </si>
  <si>
    <t xml:space="preserve">   Trade and other payables</t>
  </si>
  <si>
    <t xml:space="preserve">   Other current liabilities</t>
  </si>
  <si>
    <t xml:space="preserve">Cash flows from investing activities </t>
  </si>
  <si>
    <t>Dividend paid</t>
  </si>
  <si>
    <t>Cash and cash equivalents at beginning of year</t>
  </si>
  <si>
    <t xml:space="preserve">Cash and cash equivalents at end of year </t>
  </si>
  <si>
    <t>Income tax payable</t>
  </si>
  <si>
    <t>Service income</t>
  </si>
  <si>
    <t>Income tax expenses</t>
  </si>
  <si>
    <t>Profit before income tax expenses</t>
  </si>
  <si>
    <t>Basic earnings per share</t>
  </si>
  <si>
    <t xml:space="preserve"> paid up</t>
  </si>
  <si>
    <t>Issued and</t>
  </si>
  <si>
    <t>Operating assets (increase) decrease:</t>
  </si>
  <si>
    <t>Operating liabilities increase (decrease):</t>
  </si>
  <si>
    <t>Retained earnings</t>
  </si>
  <si>
    <t xml:space="preserve">   Appropriated - statutory reserve</t>
  </si>
  <si>
    <t xml:space="preserve">   Unappropriated</t>
  </si>
  <si>
    <t>Appropriated</t>
  </si>
  <si>
    <t>Unappropriated</t>
  </si>
  <si>
    <t>Cash paid for income tax</t>
  </si>
  <si>
    <t>Cash received from interest income</t>
  </si>
  <si>
    <t>Acquisitions of equipment</t>
  </si>
  <si>
    <t>Increase in intangible assets</t>
  </si>
  <si>
    <t>Cash paid for interest expenses</t>
  </si>
  <si>
    <t>Weighted average number of ordinary shares (shares)</t>
  </si>
  <si>
    <t>Profit</t>
  </si>
  <si>
    <t>Cash flow statement (continued)</t>
  </si>
  <si>
    <t>Cash flow statement</t>
  </si>
  <si>
    <t>Statement of comprehensive income</t>
  </si>
  <si>
    <t>Profit or loss</t>
  </si>
  <si>
    <t>Total comprehensive income for the year</t>
  </si>
  <si>
    <t>S P V I Public Company Limited</t>
  </si>
  <si>
    <t>Deferred tax assets</t>
  </si>
  <si>
    <t xml:space="preserve">   Registered</t>
  </si>
  <si>
    <t xml:space="preserve">   Issued and fully paid up</t>
  </si>
  <si>
    <t>Share premium</t>
  </si>
  <si>
    <t>Profit for the year</t>
  </si>
  <si>
    <t>Other comprehensive income for the year</t>
  </si>
  <si>
    <t>Unappropriated retained earnings</t>
  </si>
  <si>
    <t xml:space="preserve">   transferred to statutory reserve</t>
  </si>
  <si>
    <t>Share</t>
  </si>
  <si>
    <t>premium</t>
  </si>
  <si>
    <t xml:space="preserve">Cost of sales </t>
  </si>
  <si>
    <t>Cost of services</t>
  </si>
  <si>
    <t xml:space="preserve">Other comprehensive income for the year </t>
  </si>
  <si>
    <t>Dividend payable</t>
  </si>
  <si>
    <t>Non-cash related transaction</t>
  </si>
  <si>
    <t>Equipment</t>
  </si>
  <si>
    <t>Intangible assets</t>
  </si>
  <si>
    <t>Other comprehensive income:</t>
  </si>
  <si>
    <t xml:space="preserve">    to profit or loss in subsequent periods:</t>
  </si>
  <si>
    <t>Actuarial loss</t>
  </si>
  <si>
    <t xml:space="preserve">Less: Income tax effect </t>
  </si>
  <si>
    <t>Other comprehensive income not to be reclassified</t>
  </si>
  <si>
    <t xml:space="preserve">     to profit or loss in subsequent periods - net of income tax</t>
  </si>
  <si>
    <t>Proceeds from sales of equipment</t>
  </si>
  <si>
    <t xml:space="preserve">   Transfer inventory to equipment</t>
  </si>
  <si>
    <t>Selling and distribution expenses</t>
  </si>
  <si>
    <t xml:space="preserve">   Interest expenses</t>
  </si>
  <si>
    <t xml:space="preserve">   Reduction of inventory to net realisable value</t>
  </si>
  <si>
    <t>Balance as at 1 January 2020</t>
  </si>
  <si>
    <t>Balance as at 31 December 2020</t>
  </si>
  <si>
    <t>Right-of-use assets</t>
  </si>
  <si>
    <t>Short-term loan from financial institution</t>
  </si>
  <si>
    <t>Current portion of long-term lease liabilities</t>
  </si>
  <si>
    <t>Long-term lease liabilities - net of current portion</t>
  </si>
  <si>
    <t>Cash paid for right-of-use assets</t>
  </si>
  <si>
    <t xml:space="preserve">   Payable for purchase of equipment</t>
  </si>
  <si>
    <t xml:space="preserve">   Reduction in lease payments by lessors</t>
  </si>
  <si>
    <t>Refund of withholding tax deducted of source</t>
  </si>
  <si>
    <t>Decrease in other current financial assets</t>
  </si>
  <si>
    <t>Decrease in other non-current financial assets</t>
  </si>
  <si>
    <t xml:space="preserve">   Payable for purchase of intangible asset</t>
  </si>
  <si>
    <t xml:space="preserve">   Reversal of allowance for impairment of equipment </t>
  </si>
  <si>
    <t>Net cash flows from (used in) operating activities</t>
  </si>
  <si>
    <t>Net cash flows from (used in) financing activities</t>
  </si>
  <si>
    <t>Cash flows from financing activities</t>
  </si>
  <si>
    <t>Net cash flows from (used in) investing activities</t>
  </si>
  <si>
    <t>Increase in short-term loans from financial institution</t>
  </si>
  <si>
    <t xml:space="preserve">      400,000,000 ordinary shares of Baht 0.50 each</t>
  </si>
  <si>
    <t xml:space="preserve">Operating profit </t>
  </si>
  <si>
    <t xml:space="preserve">   Unrealised loss on exchange </t>
  </si>
  <si>
    <t>Repayment of short-term loans from financial institution</t>
  </si>
  <si>
    <t>Payment of pricipal portion of lease liabilities</t>
  </si>
  <si>
    <t>For the year ended 31 December 2021</t>
  </si>
  <si>
    <t>Balance as at 1 January 2021</t>
  </si>
  <si>
    <t>Balance as at 31 December 2021</t>
  </si>
  <si>
    <t>As at 31 December 2021</t>
  </si>
  <si>
    <t>6, 8</t>
  </si>
  <si>
    <t>6, 15</t>
  </si>
  <si>
    <t xml:space="preserve">   Allowance for expected credit losses (reversal) </t>
  </si>
  <si>
    <t xml:space="preserve">      of lease ageement </t>
  </si>
  <si>
    <t>Cash flows from (used in) operating activities</t>
  </si>
  <si>
    <t xml:space="preserve">   Reversal of allowance for impairment loss of deposits </t>
  </si>
  <si>
    <t xml:space="preserve">Other comprehensive income not to be reclassified </t>
  </si>
  <si>
    <t xml:space="preserve">   Loss (gain) on disposal of equipment</t>
  </si>
  <si>
    <t xml:space="preserve">   Gain on disposal of investmetns in open-end fund</t>
  </si>
  <si>
    <t>Net increase in cash and cash equivalents</t>
  </si>
  <si>
    <t>Supplemental cash flows information:</t>
  </si>
  <si>
    <t xml:space="preserve">   Additions to right-of-use assets and lease liabiities</t>
  </si>
  <si>
    <t xml:space="preserve">   Gain on lease modification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</si>
</sst>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81" formatCode="0.0%"/>
    <numFmt numFmtId="182" formatCode="dd\-mmm\-yy_)"/>
    <numFmt numFmtId="183" formatCode="0.00_)"/>
    <numFmt numFmtId="184" formatCode="#,##0.00\ &quot;F&quot;;\-#,##0.00\ &quot;F&quot;"/>
    <numFmt numFmtId="185" formatCode="_(* #,##0_);_(* \(#,##0\);_(* &quot;-&quot;??_);_(@_)"/>
  </numFmts>
  <fonts count="12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184" fontId="2" fillId="0" borderId="0"/>
    <xf numFmtId="182" fontId="2" fillId="0" borderId="0"/>
    <xf numFmtId="181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83" fontId="6" fillId="0" borderId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103">
    <xf numFmtId="0" fontId="0" fillId="0" borderId="0" xfId="0"/>
    <xf numFmtId="41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/>
    <xf numFmtId="41" fontId="11" fillId="0" borderId="0" xfId="0" applyNumberFormat="1" applyFont="1" applyFill="1" applyAlignment="1"/>
    <xf numFmtId="41" fontId="11" fillId="0" borderId="3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3" xfId="0" applyNumberFormat="1" applyFont="1" applyFill="1" applyBorder="1" applyAlignment="1"/>
    <xf numFmtId="0" fontId="7" fillId="0" borderId="0" xfId="0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0" applyNumberFormat="1" applyFont="1" applyFill="1" applyAlignment="1"/>
    <xf numFmtId="41" fontId="8" fillId="0" borderId="0" xfId="1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/>
    </xf>
    <xf numFmtId="40" fontId="7" fillId="0" borderId="0" xfId="0" applyNumberFormat="1" applyFont="1" applyFill="1" applyAlignment="1"/>
    <xf numFmtId="41" fontId="8" fillId="0" borderId="4" xfId="1" applyNumberFormat="1" applyFont="1" applyFill="1" applyBorder="1" applyAlignment="1"/>
    <xf numFmtId="38" fontId="8" fillId="0" borderId="0" xfId="0" applyNumberFormat="1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41" fontId="8" fillId="0" borderId="5" xfId="1" applyNumberFormat="1" applyFont="1" applyFill="1" applyBorder="1" applyAlignment="1"/>
    <xf numFmtId="41" fontId="8" fillId="0" borderId="4" xfId="0" applyNumberFormat="1" applyFont="1" applyFill="1" applyBorder="1" applyAlignment="1"/>
    <xf numFmtId="41" fontId="11" fillId="0" borderId="4" xfId="0" applyNumberFormat="1" applyFont="1" applyFill="1" applyBorder="1" applyAlignment="1"/>
    <xf numFmtId="37" fontId="7" fillId="0" borderId="0" xfId="0" applyNumberFormat="1" applyFont="1" applyFill="1" applyAlignment="1"/>
    <xf numFmtId="37" fontId="7" fillId="0" borderId="0" xfId="0" applyNumberFormat="1" applyFont="1" applyFill="1" applyAlignment="1">
      <alignment horizontal="center"/>
    </xf>
    <xf numFmtId="37" fontId="8" fillId="0" borderId="0" xfId="0" applyNumberFormat="1" applyFont="1" applyFill="1" applyAlignment="1">
      <alignment horizontal="left"/>
    </xf>
    <xf numFmtId="37" fontId="8" fillId="0" borderId="0" xfId="0" applyNumberFormat="1" applyFont="1" applyFill="1" applyAlignment="1">
      <alignment horizontal="centerContinuous"/>
    </xf>
    <xf numFmtId="37" fontId="8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center"/>
    </xf>
    <xf numFmtId="37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Border="1" applyAlignment="1">
      <alignment horizontal="center"/>
    </xf>
    <xf numFmtId="37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0" fontId="10" fillId="0" borderId="0" xfId="0" applyFont="1" applyFill="1" applyAlignment="1">
      <alignment horizontal="center"/>
    </xf>
    <xf numFmtId="37" fontId="10" fillId="0" borderId="0" xfId="0" applyNumberFormat="1" applyFont="1" applyFill="1" applyAlignment="1">
      <alignment horizontal="center"/>
    </xf>
    <xf numFmtId="185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7" fontId="8" fillId="0" borderId="5" xfId="0" applyNumberFormat="1" applyFont="1" applyFill="1" applyBorder="1" applyAlignment="1"/>
    <xf numFmtId="41" fontId="10" fillId="0" borderId="0" xfId="0" applyNumberFormat="1" applyFont="1" applyFill="1" applyAlignment="1">
      <alignment horizontal="center"/>
    </xf>
    <xf numFmtId="37" fontId="8" fillId="0" borderId="6" xfId="0" applyNumberFormat="1" applyFont="1" applyFill="1" applyBorder="1" applyAlignment="1"/>
    <xf numFmtId="0" fontId="7" fillId="0" borderId="0" xfId="0" applyFont="1" applyFill="1" applyAlignment="1">
      <alignment horizontal="center"/>
    </xf>
    <xf numFmtId="39" fontId="8" fillId="0" borderId="7" xfId="0" applyNumberFormat="1" applyFont="1" applyFill="1" applyBorder="1" applyAlignment="1"/>
    <xf numFmtId="37" fontId="8" fillId="0" borderId="7" xfId="0" applyNumberFormat="1" applyFont="1" applyFill="1" applyBorder="1" applyAlignment="1"/>
    <xf numFmtId="41" fontId="8" fillId="0" borderId="3" xfId="1" applyNumberFormat="1" applyFont="1" applyFill="1" applyBorder="1" applyAlignment="1">
      <alignment horizontal="center"/>
    </xf>
    <xf numFmtId="41" fontId="8" fillId="0" borderId="3" xfId="1" applyNumberFormat="1" applyFont="1" applyFill="1" applyBorder="1" applyAlignment="1"/>
    <xf numFmtId="0" fontId="8" fillId="0" borderId="0" xfId="0" quotePrefix="1" applyNumberFormat="1" applyFont="1" applyFill="1" applyBorder="1" applyAlignment="1">
      <alignment horizontal="center"/>
    </xf>
    <xf numFmtId="41" fontId="11" fillId="0" borderId="7" xfId="0" applyNumberFormat="1" applyFont="1" applyFill="1" applyBorder="1" applyAlignment="1"/>
    <xf numFmtId="37" fontId="7" fillId="0" borderId="0" xfId="0" applyNumberFormat="1" applyFont="1" applyAlignment="1"/>
    <xf numFmtId="37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Alignment="1"/>
    <xf numFmtId="37" fontId="8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7" fontId="8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7" fontId="8" fillId="0" borderId="3" xfId="0" quotePrefix="1" applyNumberFormat="1" applyFont="1" applyBorder="1" applyAlignment="1">
      <alignment horizontal="center"/>
    </xf>
    <xf numFmtId="41" fontId="8" fillId="0" borderId="0" xfId="0" applyNumberFormat="1" applyFont="1" applyBorder="1" applyAlignment="1"/>
    <xf numFmtId="0" fontId="10" fillId="0" borderId="0" xfId="0" applyFont="1" applyAlignment="1">
      <alignment horizontal="center"/>
    </xf>
    <xf numFmtId="41" fontId="8" fillId="0" borderId="0" xfId="0" applyNumberFormat="1" applyFont="1" applyAlignment="1">
      <alignment horizontal="center"/>
    </xf>
    <xf numFmtId="41" fontId="8" fillId="0" borderId="5" xfId="0" applyNumberFormat="1" applyFont="1" applyBorder="1" applyAlignment="1"/>
    <xf numFmtId="41" fontId="8" fillId="0" borderId="0" xfId="0" applyNumberFormat="1" applyFont="1" applyAlignment="1"/>
    <xf numFmtId="37" fontId="8" fillId="0" borderId="0" xfId="0" applyNumberFormat="1" applyFont="1" applyAlignment="1"/>
    <xf numFmtId="37" fontId="8" fillId="0" borderId="0" xfId="0" applyNumberFormat="1" applyFont="1" applyBorder="1" applyAlignment="1"/>
    <xf numFmtId="0" fontId="7" fillId="0" borderId="0" xfId="0" applyFont="1" applyAlignment="1"/>
    <xf numFmtId="37" fontId="8" fillId="0" borderId="4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8" fillId="0" borderId="3" xfId="0" applyNumberFormat="1" applyFont="1" applyFill="1" applyBorder="1" applyAlignment="1">
      <alignment horizontal="center"/>
    </xf>
    <xf numFmtId="41" fontId="8" fillId="0" borderId="7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41" fontId="8" fillId="0" borderId="0" xfId="0" applyNumberFormat="1" applyFont="1" applyBorder="1" applyAlignment="1">
      <alignment horizontal="center"/>
    </xf>
    <xf numFmtId="41" fontId="8" fillId="0" borderId="8" xfId="0" applyNumberFormat="1" applyFont="1" applyBorder="1" applyAlignment="1"/>
    <xf numFmtId="41" fontId="8" fillId="0" borderId="9" xfId="0" applyNumberFormat="1" applyFont="1" applyBorder="1" applyAlignment="1"/>
    <xf numFmtId="0" fontId="10" fillId="0" borderId="0" xfId="0" applyFont="1" applyFill="1" applyAlignment="1"/>
    <xf numFmtId="41" fontId="8" fillId="0" borderId="4" xfId="0" applyNumberFormat="1" applyFont="1" applyFill="1" applyBorder="1" applyAlignment="1">
      <alignment horizontal="center"/>
    </xf>
    <xf numFmtId="41" fontId="8" fillId="0" borderId="0" xfId="0" applyNumberFormat="1" applyFont="1" applyFill="1" applyAlignment="1">
      <alignment horizontal="center"/>
    </xf>
    <xf numFmtId="41" fontId="8" fillId="0" borderId="0" xfId="1" applyNumberFormat="1" applyFont="1" applyAlignment="1">
      <alignment horizontal="right"/>
    </xf>
    <xf numFmtId="41" fontId="8" fillId="0" borderId="0" xfId="1" applyNumberFormat="1" applyFont="1" applyAlignment="1">
      <alignment horizontal="center"/>
    </xf>
    <xf numFmtId="41" fontId="8" fillId="0" borderId="0" xfId="1" applyNumberFormat="1" applyFont="1" applyFill="1" applyBorder="1" applyAlignment="1"/>
    <xf numFmtId="40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37" fontId="8" fillId="0" borderId="0" xfId="0" applyNumberFormat="1" applyFont="1" applyFill="1" applyBorder="1" applyAlignment="1">
      <alignment horizontal="center"/>
    </xf>
    <xf numFmtId="37" fontId="10" fillId="0" borderId="0" xfId="0" applyNumberFormat="1" applyFont="1" applyAlignment="1">
      <alignment horizontal="center"/>
    </xf>
    <xf numFmtId="41" fontId="8" fillId="0" borderId="0" xfId="1" applyNumberFormat="1" applyFont="1" applyAlignment="1"/>
    <xf numFmtId="41" fontId="8" fillId="0" borderId="3" xfId="1" applyNumberFormat="1" applyFont="1" applyBorder="1" applyAlignment="1"/>
    <xf numFmtId="40" fontId="8" fillId="0" borderId="0" xfId="0" applyNumberFormat="1" applyFont="1" applyAlignment="1"/>
    <xf numFmtId="41" fontId="8" fillId="0" borderId="0" xfId="0" applyNumberFormat="1" applyFont="1"/>
    <xf numFmtId="41" fontId="11" fillId="0" borderId="0" xfId="0" applyNumberFormat="1" applyFont="1" applyAlignment="1">
      <alignment horizontal="right"/>
    </xf>
    <xf numFmtId="41" fontId="11" fillId="0" borderId="0" xfId="0" applyNumberFormat="1" applyFont="1" applyAlignment="1"/>
    <xf numFmtId="41" fontId="11" fillId="0" borderId="3" xfId="0" applyNumberFormat="1" applyFont="1" applyBorder="1" applyAlignment="1"/>
    <xf numFmtId="41" fontId="11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0" xfId="1" applyNumberFormat="1" applyFont="1" applyFill="1" applyAlignment="1">
      <alignment horizontal="center"/>
    </xf>
    <xf numFmtId="41" fontId="8" fillId="0" borderId="3" xfId="0" applyNumberFormat="1" applyFont="1" applyBorder="1" applyAlignment="1">
      <alignment horizontal="center"/>
    </xf>
    <xf numFmtId="39" fontId="8" fillId="0" borderId="7" xfId="0" applyNumberFormat="1" applyFont="1" applyBorder="1" applyAlignment="1"/>
    <xf numFmtId="37" fontId="8" fillId="0" borderId="7" xfId="0" applyNumberFormat="1" applyFont="1" applyBorder="1" applyAlignment="1"/>
    <xf numFmtId="37" fontId="8" fillId="0" borderId="0" xfId="0" applyNumberFormat="1" applyFont="1"/>
    <xf numFmtId="37" fontId="8" fillId="0" borderId="3" xfId="0" applyNumberFormat="1" applyFont="1" applyBorder="1" applyAlignment="1">
      <alignment horizontal="center"/>
    </xf>
  </cellXfs>
  <cellStyles count="11">
    <cellStyle name="Comma" xfId="1" builtinId="3"/>
    <cellStyle name="comma zerodec" xfId="2"/>
    <cellStyle name="Currency1" xfId="3"/>
    <cellStyle name="Dollar (zero dec)" xfId="4"/>
    <cellStyle name="Grey" xfId="5"/>
    <cellStyle name="Input [yellow]" xfId="6"/>
    <cellStyle name="no dec" xfId="7"/>
    <cellStyle name="Normal" xfId="0" builtinId="0"/>
    <cellStyle name="Normal - Style1" xfId="8"/>
    <cellStyle name="Percent [2]" xfId="9"/>
    <cellStyle name="Quantity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view="pageBreakPreview" zoomScale="85" zoomScaleNormal="100" zoomScaleSheetLayoutView="85" workbookViewId="0">
      <selection activeCell="E16" sqref="E16"/>
    </sheetView>
  </sheetViews>
  <sheetFormatPr defaultColWidth="10.85546875" defaultRowHeight="21" customHeight="1"/>
  <cols>
    <col min="1" max="1" width="42.5703125" style="35" customWidth="1"/>
    <col min="2" max="2" width="11.5703125" style="35" customWidth="1"/>
    <col min="3" max="3" width="6.140625" style="28" customWidth="1"/>
    <col min="4" max="4" width="1" style="28" customWidth="1"/>
    <col min="5" max="5" width="14.7109375" style="28" customWidth="1"/>
    <col min="6" max="6" width="0.85546875" style="36" customWidth="1"/>
    <col min="7" max="7" width="14.7109375" style="36" customWidth="1"/>
    <col min="8" max="8" width="0.85546875" style="36" customWidth="1"/>
    <col min="9" max="16384" width="10.85546875" style="35"/>
  </cols>
  <sheetData>
    <row r="1" spans="1:8" s="26" customFormat="1" ht="21" customHeight="1">
      <c r="A1" s="7" t="s">
        <v>86</v>
      </c>
      <c r="B1" s="24"/>
      <c r="C1" s="25"/>
      <c r="D1" s="25"/>
      <c r="E1" s="25"/>
      <c r="F1" s="24"/>
      <c r="G1" s="24"/>
      <c r="H1" s="24"/>
    </row>
    <row r="2" spans="1:8" s="26" customFormat="1" ht="21" customHeight="1">
      <c r="A2" s="7" t="s">
        <v>38</v>
      </c>
      <c r="B2" s="24"/>
      <c r="C2" s="25"/>
      <c r="D2" s="25"/>
      <c r="E2" s="25"/>
      <c r="F2" s="24"/>
      <c r="G2" s="24"/>
      <c r="H2" s="24"/>
    </row>
    <row r="3" spans="1:8" s="26" customFormat="1" ht="21" customHeight="1">
      <c r="A3" s="7" t="s">
        <v>142</v>
      </c>
      <c r="B3" s="24"/>
      <c r="C3" s="25"/>
      <c r="D3" s="25"/>
      <c r="E3" s="25"/>
      <c r="F3" s="24"/>
      <c r="G3" s="24"/>
      <c r="H3" s="24"/>
    </row>
    <row r="4" spans="1:8" s="26" customFormat="1" ht="21" customHeight="1">
      <c r="A4" s="7"/>
      <c r="B4" s="24"/>
      <c r="C4" s="25"/>
      <c r="D4" s="25"/>
      <c r="E4" s="25"/>
      <c r="F4" s="24"/>
      <c r="G4" s="29" t="s">
        <v>4</v>
      </c>
      <c r="H4" s="24"/>
    </row>
    <row r="5" spans="1:8" s="28" customFormat="1" ht="21" customHeight="1">
      <c r="A5" s="30"/>
      <c r="C5" s="31" t="s">
        <v>0</v>
      </c>
      <c r="D5" s="31"/>
      <c r="E5" s="33">
        <v>2021</v>
      </c>
      <c r="F5" s="32"/>
      <c r="G5" s="34">
        <v>2020</v>
      </c>
      <c r="H5" s="32"/>
    </row>
    <row r="6" spans="1:8" ht="21" customHeight="1">
      <c r="A6" s="7" t="s">
        <v>8</v>
      </c>
    </row>
    <row r="7" spans="1:8" ht="21" customHeight="1">
      <c r="A7" s="7" t="s">
        <v>9</v>
      </c>
    </row>
    <row r="8" spans="1:8" ht="21" customHeight="1">
      <c r="A8" s="19" t="s">
        <v>29</v>
      </c>
      <c r="C8" s="63">
        <v>7</v>
      </c>
      <c r="D8" s="37"/>
      <c r="E8" s="93">
        <v>99443075</v>
      </c>
      <c r="F8" s="2"/>
      <c r="G8" s="2">
        <v>44968304</v>
      </c>
      <c r="H8" s="2"/>
    </row>
    <row r="9" spans="1:8" ht="21" customHeight="1">
      <c r="A9" s="19" t="s">
        <v>32</v>
      </c>
      <c r="C9" s="63" t="s">
        <v>143</v>
      </c>
      <c r="D9" s="37"/>
      <c r="E9" s="66">
        <v>76546471</v>
      </c>
      <c r="F9" s="5"/>
      <c r="G9" s="13">
        <v>67645095</v>
      </c>
      <c r="H9" s="5"/>
    </row>
    <row r="10" spans="1:8" ht="21" customHeight="1">
      <c r="A10" s="19" t="s">
        <v>35</v>
      </c>
      <c r="C10" s="63">
        <v>9</v>
      </c>
      <c r="D10" s="37"/>
      <c r="E10" s="93">
        <v>324716489</v>
      </c>
      <c r="F10" s="2"/>
      <c r="G10" s="2">
        <v>455453939</v>
      </c>
      <c r="H10" s="2"/>
    </row>
    <row r="11" spans="1:8" ht="21" customHeight="1">
      <c r="A11" s="19" t="s">
        <v>5</v>
      </c>
      <c r="C11" s="63">
        <v>10</v>
      </c>
      <c r="D11" s="37"/>
      <c r="E11" s="94">
        <v>10760051</v>
      </c>
      <c r="F11" s="2"/>
      <c r="G11" s="4">
        <v>22173187</v>
      </c>
      <c r="H11" s="2"/>
    </row>
    <row r="12" spans="1:8" ht="21" customHeight="1">
      <c r="A12" s="7" t="s">
        <v>10</v>
      </c>
      <c r="C12" s="63"/>
      <c r="D12" s="19"/>
      <c r="E12" s="95">
        <f>SUM(E8:E11)</f>
        <v>511466086</v>
      </c>
      <c r="F12" s="2"/>
      <c r="G12" s="23">
        <f>SUM(G8:G11)</f>
        <v>590240525</v>
      </c>
      <c r="H12" s="2"/>
    </row>
    <row r="13" spans="1:8" ht="21" customHeight="1">
      <c r="A13" s="7" t="s">
        <v>11</v>
      </c>
      <c r="C13" s="63"/>
      <c r="D13" s="19"/>
      <c r="E13" s="93"/>
      <c r="F13" s="2"/>
      <c r="G13" s="3"/>
      <c r="H13" s="2"/>
    </row>
    <row r="14" spans="1:8" ht="21" customHeight="1">
      <c r="A14" s="19" t="s">
        <v>102</v>
      </c>
      <c r="C14" s="63">
        <v>11</v>
      </c>
      <c r="D14" s="37"/>
      <c r="E14" s="93">
        <v>74276641</v>
      </c>
      <c r="F14" s="2"/>
      <c r="G14" s="3">
        <v>56772521</v>
      </c>
      <c r="H14" s="2"/>
    </row>
    <row r="15" spans="1:8" ht="21" customHeight="1">
      <c r="A15" s="19" t="s">
        <v>117</v>
      </c>
      <c r="C15" s="63">
        <v>16</v>
      </c>
      <c r="D15" s="37"/>
      <c r="E15" s="93">
        <v>145591509</v>
      </c>
      <c r="F15" s="2"/>
      <c r="G15" s="3">
        <v>162841343</v>
      </c>
      <c r="H15" s="2"/>
    </row>
    <row r="16" spans="1:8" ht="21" customHeight="1">
      <c r="A16" s="19" t="s">
        <v>103</v>
      </c>
      <c r="C16" s="63">
        <v>12</v>
      </c>
      <c r="D16" s="37"/>
      <c r="E16" s="93">
        <v>22143205</v>
      </c>
      <c r="F16" s="2"/>
      <c r="G16" s="3">
        <v>18694807</v>
      </c>
      <c r="H16" s="2"/>
    </row>
    <row r="17" spans="1:8" ht="21" customHeight="1">
      <c r="A17" s="19" t="s">
        <v>37</v>
      </c>
      <c r="C17" s="63">
        <v>13</v>
      </c>
      <c r="D17" s="37"/>
      <c r="E17" s="93">
        <v>24412212</v>
      </c>
      <c r="F17" s="2"/>
      <c r="G17" s="2">
        <v>22508549</v>
      </c>
      <c r="H17" s="2"/>
    </row>
    <row r="18" spans="1:8" ht="21" customHeight="1">
      <c r="A18" s="19" t="s">
        <v>87</v>
      </c>
      <c r="C18" s="63">
        <v>21</v>
      </c>
      <c r="D18" s="37"/>
      <c r="E18" s="94">
        <v>13895058</v>
      </c>
      <c r="F18" s="2"/>
      <c r="G18" s="4">
        <v>13096885</v>
      </c>
      <c r="H18" s="2"/>
    </row>
    <row r="19" spans="1:8" ht="21" customHeight="1">
      <c r="A19" s="7" t="s">
        <v>12</v>
      </c>
      <c r="C19" s="40"/>
      <c r="D19" s="2"/>
      <c r="E19" s="4">
        <f>SUM(E14:E18)</f>
        <v>280318625</v>
      </c>
      <c r="F19" s="39"/>
      <c r="G19" s="4">
        <f>SUM(G14:G18)</f>
        <v>273914105</v>
      </c>
      <c r="H19" s="39"/>
    </row>
    <row r="20" spans="1:8" ht="21" customHeight="1" thickBot="1">
      <c r="A20" s="7" t="s">
        <v>13</v>
      </c>
      <c r="C20" s="40"/>
      <c r="D20" s="2"/>
      <c r="E20" s="50">
        <f>SUM(E12,E19)</f>
        <v>791784711</v>
      </c>
      <c r="F20" s="39"/>
      <c r="G20" s="50">
        <f>SUM(G12,G19)</f>
        <v>864154630</v>
      </c>
      <c r="H20" s="39"/>
    </row>
    <row r="21" spans="1:8" ht="21" customHeight="1" thickTop="1">
      <c r="C21" s="38"/>
      <c r="D21" s="38"/>
      <c r="E21" s="38"/>
      <c r="F21" s="35"/>
      <c r="G21" s="35"/>
      <c r="H21" s="35"/>
    </row>
    <row r="22" spans="1:8" ht="21" customHeight="1">
      <c r="A22" s="35" t="s">
        <v>1</v>
      </c>
    </row>
    <row r="23" spans="1:8" s="26" customFormat="1" ht="21" customHeight="1">
      <c r="A23" s="7" t="s">
        <v>86</v>
      </c>
      <c r="B23" s="24"/>
      <c r="C23" s="25"/>
      <c r="D23" s="25"/>
      <c r="E23" s="25"/>
      <c r="F23" s="24"/>
      <c r="G23" s="24"/>
      <c r="H23" s="24"/>
    </row>
    <row r="24" spans="1:8" s="26" customFormat="1" ht="21" customHeight="1">
      <c r="A24" s="7" t="s">
        <v>39</v>
      </c>
      <c r="B24" s="24"/>
      <c r="C24" s="25"/>
      <c r="D24" s="25"/>
      <c r="E24" s="25"/>
      <c r="F24" s="24"/>
      <c r="G24" s="24"/>
      <c r="H24" s="24"/>
    </row>
    <row r="25" spans="1:8" s="26" customFormat="1" ht="21" customHeight="1">
      <c r="A25" s="7" t="s">
        <v>142</v>
      </c>
      <c r="B25" s="24"/>
      <c r="C25" s="25"/>
      <c r="D25" s="25"/>
      <c r="E25" s="25"/>
      <c r="F25" s="24"/>
      <c r="G25" s="24"/>
      <c r="H25" s="24"/>
    </row>
    <row r="26" spans="1:8" s="26" customFormat="1" ht="21" customHeight="1">
      <c r="A26" s="7"/>
      <c r="B26" s="24"/>
      <c r="C26" s="25"/>
      <c r="D26" s="25"/>
      <c r="E26" s="25"/>
      <c r="F26" s="24"/>
      <c r="G26" s="29" t="s">
        <v>4</v>
      </c>
      <c r="H26" s="24"/>
    </row>
    <row r="27" spans="1:8" s="28" customFormat="1" ht="21" customHeight="1">
      <c r="A27" s="30"/>
      <c r="C27" s="31" t="s">
        <v>0</v>
      </c>
      <c r="D27" s="31"/>
      <c r="E27" s="33">
        <v>2021</v>
      </c>
      <c r="F27" s="32"/>
      <c r="G27" s="34">
        <v>2020</v>
      </c>
      <c r="H27" s="32"/>
    </row>
    <row r="28" spans="1:8" ht="21" customHeight="1">
      <c r="A28" s="7" t="s">
        <v>14</v>
      </c>
    </row>
    <row r="29" spans="1:8" ht="21" customHeight="1">
      <c r="A29" s="7" t="s">
        <v>15</v>
      </c>
    </row>
    <row r="30" spans="1:8" ht="21" customHeight="1">
      <c r="A30" s="19" t="s">
        <v>118</v>
      </c>
      <c r="C30" s="87">
        <v>14</v>
      </c>
      <c r="E30" s="92">
        <v>0</v>
      </c>
      <c r="G30" s="80">
        <v>122000000</v>
      </c>
    </row>
    <row r="31" spans="1:8" ht="21" customHeight="1">
      <c r="A31" s="19" t="s">
        <v>33</v>
      </c>
      <c r="C31" s="87" t="s">
        <v>144</v>
      </c>
      <c r="D31" s="37"/>
      <c r="E31" s="92">
        <v>116632114</v>
      </c>
      <c r="F31" s="20"/>
      <c r="G31" s="1">
        <v>135669787</v>
      </c>
      <c r="H31" s="20"/>
    </row>
    <row r="32" spans="1:8" ht="21" customHeight="1">
      <c r="A32" s="19" t="s">
        <v>100</v>
      </c>
      <c r="C32" s="87"/>
      <c r="D32" s="37"/>
      <c r="E32" s="92">
        <v>80354</v>
      </c>
      <c r="F32" s="20"/>
      <c r="G32" s="1">
        <v>69260</v>
      </c>
      <c r="H32" s="20"/>
    </row>
    <row r="33" spans="1:8" ht="21" customHeight="1">
      <c r="A33" s="19" t="s">
        <v>119</v>
      </c>
      <c r="C33" s="87">
        <v>16</v>
      </c>
      <c r="E33" s="92">
        <v>50783963</v>
      </c>
      <c r="G33" s="80">
        <v>41889368</v>
      </c>
    </row>
    <row r="34" spans="1:8" ht="21" customHeight="1">
      <c r="A34" s="19" t="s">
        <v>60</v>
      </c>
      <c r="C34" s="87"/>
      <c r="D34" s="37"/>
      <c r="E34" s="92">
        <v>13104798</v>
      </c>
      <c r="F34" s="20"/>
      <c r="G34" s="1">
        <v>9720927</v>
      </c>
      <c r="H34" s="20"/>
    </row>
    <row r="35" spans="1:8" ht="21" customHeight="1">
      <c r="A35" s="19" t="s">
        <v>6</v>
      </c>
      <c r="C35" s="87"/>
      <c r="D35" s="37"/>
      <c r="E35" s="96">
        <v>1956073</v>
      </c>
      <c r="F35" s="20"/>
      <c r="G35" s="6">
        <v>1362633</v>
      </c>
      <c r="H35" s="20"/>
    </row>
    <row r="36" spans="1:8" ht="21" customHeight="1">
      <c r="A36" s="7" t="s">
        <v>16</v>
      </c>
      <c r="C36" s="87"/>
      <c r="D36" s="37"/>
      <c r="E36" s="94">
        <f>SUM(E30:E35)</f>
        <v>182557302</v>
      </c>
      <c r="F36" s="20"/>
      <c r="G36" s="4">
        <f>SUM(G30:G35)</f>
        <v>310711975</v>
      </c>
      <c r="H36" s="20"/>
    </row>
    <row r="37" spans="1:8" ht="21" customHeight="1">
      <c r="A37" s="7" t="s">
        <v>17</v>
      </c>
      <c r="C37" s="87"/>
      <c r="D37" s="37"/>
      <c r="E37" s="93"/>
      <c r="F37" s="20"/>
      <c r="G37" s="2"/>
      <c r="H37" s="20"/>
    </row>
    <row r="38" spans="1:8" ht="21" customHeight="1">
      <c r="A38" s="19" t="s">
        <v>120</v>
      </c>
      <c r="C38" s="87">
        <v>16</v>
      </c>
      <c r="E38" s="93">
        <v>97590968</v>
      </c>
      <c r="G38" s="80">
        <v>121518553</v>
      </c>
    </row>
    <row r="39" spans="1:8" ht="21" customHeight="1">
      <c r="A39" s="19" t="s">
        <v>34</v>
      </c>
      <c r="C39" s="87">
        <v>17</v>
      </c>
      <c r="D39" s="37"/>
      <c r="E39" s="94">
        <v>19584236</v>
      </c>
      <c r="F39" s="20"/>
      <c r="G39" s="4">
        <v>19649365</v>
      </c>
      <c r="H39" s="20"/>
    </row>
    <row r="40" spans="1:8" ht="21" customHeight="1">
      <c r="A40" s="7" t="s">
        <v>18</v>
      </c>
      <c r="C40" s="38"/>
      <c r="D40" s="40"/>
      <c r="E40" s="4">
        <f>SUM(E38:E39)</f>
        <v>117175204</v>
      </c>
      <c r="F40" s="2"/>
      <c r="G40" s="4">
        <f>SUM(G38:G39)</f>
        <v>141167918</v>
      </c>
      <c r="H40" s="2"/>
    </row>
    <row r="41" spans="1:8" ht="21" customHeight="1">
      <c r="A41" s="7" t="s">
        <v>19</v>
      </c>
      <c r="C41" s="38"/>
      <c r="D41" s="40"/>
      <c r="E41" s="4">
        <f>SUM(E36+E40)</f>
        <v>299732506</v>
      </c>
      <c r="F41" s="2"/>
      <c r="G41" s="4">
        <f>SUM(G36+G40)</f>
        <v>451879893</v>
      </c>
      <c r="H41" s="2"/>
    </row>
    <row r="42" spans="1:8" ht="21" customHeight="1">
      <c r="A42" s="7" t="s">
        <v>20</v>
      </c>
      <c r="C42" s="38"/>
      <c r="D42" s="38"/>
      <c r="E42" s="2"/>
      <c r="F42" s="38"/>
      <c r="G42" s="35"/>
      <c r="H42" s="38"/>
    </row>
    <row r="43" spans="1:8" ht="21" customHeight="1">
      <c r="A43" s="19" t="s">
        <v>7</v>
      </c>
      <c r="C43" s="38"/>
      <c r="D43" s="38"/>
      <c r="E43" s="2"/>
      <c r="F43" s="38"/>
      <c r="G43" s="35"/>
      <c r="H43" s="38"/>
    </row>
    <row r="44" spans="1:8" ht="21" customHeight="1">
      <c r="A44" s="19" t="s">
        <v>88</v>
      </c>
      <c r="C44" s="38"/>
      <c r="D44" s="38"/>
      <c r="E44" s="2"/>
    </row>
    <row r="45" spans="1:8" ht="21" customHeight="1" thickBot="1">
      <c r="A45" s="19" t="s">
        <v>134</v>
      </c>
      <c r="C45" s="38"/>
      <c r="D45" s="38"/>
      <c r="E45" s="50">
        <v>200000000</v>
      </c>
      <c r="F45" s="38"/>
      <c r="G45" s="50">
        <v>200000000</v>
      </c>
      <c r="H45" s="38"/>
    </row>
    <row r="46" spans="1:8" ht="21" customHeight="1" thickTop="1">
      <c r="A46" s="19" t="s">
        <v>89</v>
      </c>
      <c r="C46" s="38"/>
      <c r="D46" s="38"/>
      <c r="E46" s="3"/>
      <c r="F46" s="38"/>
      <c r="G46" s="35"/>
      <c r="H46" s="38"/>
    </row>
    <row r="47" spans="1:8" ht="21" customHeight="1">
      <c r="A47" s="19" t="s">
        <v>134</v>
      </c>
      <c r="C47" s="38"/>
      <c r="D47" s="38"/>
      <c r="E47" s="2">
        <v>200000000</v>
      </c>
      <c r="F47" s="38"/>
      <c r="G47" s="13">
        <f>'CE (2)'!D16</f>
        <v>200000000</v>
      </c>
      <c r="H47" s="38"/>
    </row>
    <row r="48" spans="1:8" ht="21" customHeight="1">
      <c r="A48" s="19" t="s">
        <v>90</v>
      </c>
      <c r="C48" s="38"/>
      <c r="D48" s="38"/>
      <c r="E48" s="2">
        <f>SUM('CE (2)'!F23)</f>
        <v>39809592</v>
      </c>
      <c r="F48" s="38"/>
      <c r="G48" s="13">
        <f>'CE (2)'!F16</f>
        <v>39809592</v>
      </c>
      <c r="H48" s="38"/>
    </row>
    <row r="49" spans="1:8" ht="21" customHeight="1">
      <c r="A49" s="19" t="s">
        <v>69</v>
      </c>
      <c r="C49" s="38"/>
      <c r="D49" s="38"/>
      <c r="E49" s="2"/>
      <c r="F49" s="38"/>
      <c r="G49" s="13"/>
      <c r="H49" s="38"/>
    </row>
    <row r="50" spans="1:8" ht="21" customHeight="1">
      <c r="A50" s="19" t="s">
        <v>70</v>
      </c>
      <c r="C50" s="38">
        <v>18</v>
      </c>
      <c r="D50" s="37"/>
      <c r="E50" s="2">
        <f>SUM('CE (2)'!H23)</f>
        <v>20000000</v>
      </c>
      <c r="F50" s="38"/>
      <c r="G50" s="13">
        <f>'CE (2)'!H16</f>
        <v>20000000</v>
      </c>
      <c r="H50" s="38"/>
    </row>
    <row r="51" spans="1:8" ht="21" customHeight="1">
      <c r="A51" s="19" t="s">
        <v>71</v>
      </c>
      <c r="C51" s="38"/>
      <c r="D51" s="38"/>
      <c r="E51" s="2">
        <f>'CE (2)'!J23</f>
        <v>232242613</v>
      </c>
      <c r="F51" s="38"/>
      <c r="G51" s="6">
        <f>'CE (2)'!J16</f>
        <v>152465145</v>
      </c>
      <c r="H51" s="38"/>
    </row>
    <row r="52" spans="1:8" ht="21" customHeight="1">
      <c r="A52" s="7" t="s">
        <v>21</v>
      </c>
      <c r="C52" s="38"/>
      <c r="D52" s="38"/>
      <c r="E52" s="70">
        <f>SUM(E47:E51)</f>
        <v>492052205</v>
      </c>
      <c r="F52" s="38"/>
      <c r="G52" s="35">
        <f>SUM(G47:G51)</f>
        <v>412274737</v>
      </c>
      <c r="H52" s="38"/>
    </row>
    <row r="53" spans="1:8" ht="21" customHeight="1" thickBot="1">
      <c r="A53" s="7" t="s">
        <v>22</v>
      </c>
      <c r="C53" s="38"/>
      <c r="D53" s="38"/>
      <c r="E53" s="41">
        <f>SUM(E52+E41)</f>
        <v>791784711</v>
      </c>
      <c r="F53" s="38"/>
      <c r="G53" s="41">
        <f>SUM(G52+G41)</f>
        <v>864154630</v>
      </c>
      <c r="H53" s="38"/>
    </row>
    <row r="54" spans="1:8" ht="21" customHeight="1" thickTop="1">
      <c r="B54" s="38"/>
      <c r="C54" s="38"/>
      <c r="D54" s="38"/>
      <c r="E54" s="13">
        <f>SUM(E53-E20)</f>
        <v>0</v>
      </c>
      <c r="F54" s="42"/>
      <c r="G54" s="13">
        <f>SUM(G53-G20)</f>
        <v>0</v>
      </c>
      <c r="H54" s="42"/>
    </row>
    <row r="55" spans="1:8" ht="21" customHeight="1">
      <c r="A55" s="35" t="s">
        <v>1</v>
      </c>
      <c r="B55" s="38"/>
      <c r="C55" s="38"/>
      <c r="D55" s="38"/>
      <c r="E55" s="38"/>
      <c r="F55" s="19"/>
      <c r="G55" s="19"/>
      <c r="H55" s="19"/>
    </row>
    <row r="56" spans="1:8" ht="21" customHeight="1">
      <c r="A56" s="43"/>
      <c r="B56" s="38"/>
      <c r="C56" s="38"/>
      <c r="D56" s="38"/>
      <c r="E56" s="38"/>
      <c r="F56" s="19"/>
      <c r="G56" s="19"/>
      <c r="H56" s="19"/>
    </row>
    <row r="57" spans="1:8" ht="21" customHeight="1">
      <c r="C57" s="38"/>
    </row>
    <row r="58" spans="1:8" ht="21" customHeight="1">
      <c r="B58" s="26" t="s">
        <v>23</v>
      </c>
      <c r="C58" s="38"/>
    </row>
    <row r="59" spans="1:8" ht="21" customHeight="1">
      <c r="A59" s="43"/>
      <c r="C59" s="38"/>
    </row>
  </sheetData>
  <printOptions horizontalCentered="1" gridLinesSet="0"/>
  <pageMargins left="0.94488188976377963" right="0.51181102362204722" top="0.9055118110236221" bottom="0.74803149606299213" header="0.51181102362204722" footer="0.51181102362204722"/>
  <pageSetup paperSize="9" scale="95" orientation="portrait" r:id="rId1"/>
  <headerFooter alignWithMargins="0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view="pageBreakPreview" topLeftCell="A77" zoomScale="85" zoomScaleNormal="100" zoomScaleSheetLayoutView="85" workbookViewId="0">
      <selection activeCell="A111" sqref="A111:IV111"/>
    </sheetView>
  </sheetViews>
  <sheetFormatPr defaultColWidth="10.85546875" defaultRowHeight="20.45" customHeight="1"/>
  <cols>
    <col min="1" max="1" width="37.42578125" style="35" customWidth="1"/>
    <col min="2" max="2" width="12" style="35" customWidth="1"/>
    <col min="3" max="3" width="6.140625" style="28" customWidth="1"/>
    <col min="4" max="4" width="1.7109375" style="36" customWidth="1"/>
    <col min="5" max="5" width="16.7109375" style="36" customWidth="1"/>
    <col min="6" max="6" width="1.7109375" style="36" customWidth="1"/>
    <col min="7" max="7" width="16.7109375" style="35" customWidth="1"/>
    <col min="8" max="8" width="1.28515625" style="35" customWidth="1"/>
    <col min="9" max="16384" width="10.85546875" style="35"/>
  </cols>
  <sheetData>
    <row r="1" spans="1:7" s="26" customFormat="1" ht="20.45" customHeight="1">
      <c r="A1" s="7" t="s">
        <v>86</v>
      </c>
      <c r="B1" s="7"/>
      <c r="C1" s="44"/>
      <c r="D1" s="7"/>
      <c r="E1" s="7"/>
      <c r="F1" s="7"/>
      <c r="G1" s="7"/>
    </row>
    <row r="2" spans="1:7" s="26" customFormat="1" ht="20.45" customHeight="1">
      <c r="A2" s="7" t="s">
        <v>83</v>
      </c>
      <c r="B2" s="7"/>
      <c r="C2" s="44"/>
      <c r="D2" s="7"/>
      <c r="E2" s="7"/>
      <c r="F2" s="7"/>
      <c r="G2" s="7"/>
    </row>
    <row r="3" spans="1:7" s="26" customFormat="1" ht="20.45" customHeight="1">
      <c r="A3" s="7" t="s">
        <v>139</v>
      </c>
      <c r="B3" s="27"/>
      <c r="C3" s="28"/>
      <c r="D3" s="27"/>
      <c r="E3" s="27"/>
      <c r="F3" s="27"/>
    </row>
    <row r="4" spans="1:7" s="26" customFormat="1" ht="20.45" customHeight="1">
      <c r="A4" s="19"/>
      <c r="B4" s="27"/>
      <c r="D4" s="27"/>
      <c r="E4" s="27"/>
      <c r="F4" s="27"/>
      <c r="G4" s="29" t="s">
        <v>4</v>
      </c>
    </row>
    <row r="5" spans="1:7" s="26" customFormat="1" ht="20.45" customHeight="1">
      <c r="A5" s="19"/>
      <c r="B5" s="27"/>
      <c r="C5" s="31" t="s">
        <v>0</v>
      </c>
      <c r="D5" s="27"/>
      <c r="E5" s="33">
        <v>2021</v>
      </c>
      <c r="F5" s="32"/>
      <c r="G5" s="34">
        <v>2020</v>
      </c>
    </row>
    <row r="6" spans="1:7" s="28" customFormat="1" ht="20.45" customHeight="1">
      <c r="A6" s="7" t="s">
        <v>84</v>
      </c>
      <c r="C6" s="31"/>
      <c r="D6" s="32"/>
      <c r="E6" s="49"/>
      <c r="F6" s="32"/>
      <c r="G6" s="49"/>
    </row>
    <row r="7" spans="1:7" ht="20.45" customHeight="1">
      <c r="A7" s="7" t="s">
        <v>25</v>
      </c>
    </row>
    <row r="8" spans="1:7" ht="20.45" customHeight="1">
      <c r="A8" s="19" t="s">
        <v>36</v>
      </c>
      <c r="C8" s="40"/>
      <c r="D8" s="5"/>
      <c r="E8" s="66">
        <v>5510491695</v>
      </c>
      <c r="F8" s="5"/>
      <c r="G8" s="13">
        <v>3577899083</v>
      </c>
    </row>
    <row r="9" spans="1:7" ht="20.45" customHeight="1">
      <c r="A9" s="19" t="s">
        <v>61</v>
      </c>
      <c r="C9" s="40"/>
      <c r="D9" s="5"/>
      <c r="E9" s="66">
        <v>25300174</v>
      </c>
      <c r="F9" s="5"/>
      <c r="G9" s="13">
        <v>19162667</v>
      </c>
    </row>
    <row r="10" spans="1:7" ht="20.45" customHeight="1">
      <c r="A10" s="19" t="s">
        <v>24</v>
      </c>
      <c r="C10" s="37">
        <v>19</v>
      </c>
      <c r="D10" s="5"/>
      <c r="E10" s="96">
        <v>37467060</v>
      </c>
      <c r="F10" s="5"/>
      <c r="G10" s="6">
        <v>37907917</v>
      </c>
    </row>
    <row r="11" spans="1:7" ht="20.45" customHeight="1">
      <c r="A11" s="7" t="s">
        <v>26</v>
      </c>
      <c r="C11" s="40"/>
      <c r="D11" s="5"/>
      <c r="E11" s="96">
        <f>SUM(E8:E10)</f>
        <v>5573258929</v>
      </c>
      <c r="F11" s="5"/>
      <c r="G11" s="6">
        <f>SUM(G8:G10)</f>
        <v>3634969667</v>
      </c>
    </row>
    <row r="12" spans="1:7" ht="20.45" customHeight="1">
      <c r="A12" s="7" t="s">
        <v>27</v>
      </c>
      <c r="C12" s="40"/>
      <c r="D12" s="5"/>
      <c r="E12" s="66"/>
      <c r="F12" s="5"/>
      <c r="G12" s="13"/>
    </row>
    <row r="13" spans="1:7" ht="20.45" customHeight="1">
      <c r="A13" s="19" t="s">
        <v>97</v>
      </c>
      <c r="C13" s="40"/>
      <c r="D13" s="5"/>
      <c r="E13" s="66">
        <v>4990686436</v>
      </c>
      <c r="F13" s="5"/>
      <c r="G13" s="13">
        <v>3198628377</v>
      </c>
    </row>
    <row r="14" spans="1:7" ht="20.45" customHeight="1">
      <c r="A14" s="19" t="s">
        <v>98</v>
      </c>
      <c r="C14" s="40"/>
      <c r="D14" s="5"/>
      <c r="E14" s="66">
        <v>8083717</v>
      </c>
      <c r="F14" s="5"/>
      <c r="G14" s="13">
        <v>3909500</v>
      </c>
    </row>
    <row r="15" spans="1:7" ht="20.45" customHeight="1">
      <c r="A15" s="19" t="s">
        <v>112</v>
      </c>
      <c r="C15" s="40"/>
      <c r="D15" s="5"/>
      <c r="E15" s="66">
        <v>323320212</v>
      </c>
      <c r="F15" s="5"/>
      <c r="G15" s="5">
        <v>257171720</v>
      </c>
    </row>
    <row r="16" spans="1:7" ht="20.45" customHeight="1">
      <c r="A16" s="19" t="s">
        <v>31</v>
      </c>
      <c r="C16" s="40"/>
      <c r="D16" s="5"/>
      <c r="E16" s="66">
        <v>85923533</v>
      </c>
      <c r="F16" s="5"/>
      <c r="G16" s="5">
        <v>77518080</v>
      </c>
    </row>
    <row r="17" spans="1:7" ht="20.45" customHeight="1">
      <c r="A17" s="7" t="s">
        <v>28</v>
      </c>
      <c r="C17" s="40"/>
      <c r="D17" s="5"/>
      <c r="E17" s="22">
        <f>SUM(E13:E16)</f>
        <v>5408013898</v>
      </c>
      <c r="F17" s="5"/>
      <c r="G17" s="22">
        <f>SUM(G13:G16)</f>
        <v>3537227677</v>
      </c>
    </row>
    <row r="18" spans="1:7" ht="20.45" customHeight="1">
      <c r="A18" s="7" t="s">
        <v>135</v>
      </c>
      <c r="C18" s="40"/>
      <c r="D18" s="5"/>
      <c r="E18" s="5">
        <f>E11-E17</f>
        <v>165245031</v>
      </c>
      <c r="F18" s="5"/>
      <c r="G18" s="5">
        <f>G11-G17</f>
        <v>97741990</v>
      </c>
    </row>
    <row r="19" spans="1:7" ht="20.45" customHeight="1">
      <c r="A19" s="19" t="s">
        <v>30</v>
      </c>
      <c r="C19" s="40"/>
      <c r="D19" s="5"/>
      <c r="E19" s="96">
        <v>-8566089</v>
      </c>
      <c r="F19" s="5"/>
      <c r="G19" s="6">
        <v>-6819001</v>
      </c>
    </row>
    <row r="20" spans="1:7" ht="20.45" customHeight="1">
      <c r="A20" s="7" t="s">
        <v>63</v>
      </c>
      <c r="C20" s="40"/>
      <c r="D20" s="5"/>
      <c r="E20" s="5">
        <f>SUM(E18:E19)</f>
        <v>156678942</v>
      </c>
      <c r="F20" s="5"/>
      <c r="G20" s="5">
        <f>SUM(G18:G19)</f>
        <v>90922989</v>
      </c>
    </row>
    <row r="21" spans="1:7" ht="20.45" customHeight="1">
      <c r="A21" s="19" t="s">
        <v>62</v>
      </c>
      <c r="C21" s="37">
        <v>21</v>
      </c>
      <c r="D21" s="5"/>
      <c r="E21" s="96">
        <v>-31117303</v>
      </c>
      <c r="F21" s="5"/>
      <c r="G21" s="6">
        <v>-17621796</v>
      </c>
    </row>
    <row r="22" spans="1:7" ht="20.45" customHeight="1">
      <c r="A22" s="7" t="s">
        <v>91</v>
      </c>
      <c r="C22" s="37"/>
      <c r="D22" s="5"/>
      <c r="E22" s="22">
        <f>SUM(E20:E21)</f>
        <v>125561639</v>
      </c>
      <c r="F22" s="5"/>
      <c r="G22" s="22">
        <f>SUM(G20:G21)</f>
        <v>73301193</v>
      </c>
    </row>
    <row r="23" spans="1:7" ht="20.45" customHeight="1">
      <c r="A23" s="7"/>
      <c r="C23" s="37"/>
      <c r="D23" s="5"/>
      <c r="E23" s="5"/>
      <c r="F23" s="5"/>
      <c r="G23" s="5"/>
    </row>
    <row r="24" spans="1:7" ht="20.45" customHeight="1">
      <c r="A24" s="7" t="s">
        <v>104</v>
      </c>
      <c r="C24" s="37"/>
      <c r="D24" s="5"/>
      <c r="E24" s="5"/>
      <c r="F24" s="5"/>
      <c r="G24" s="5"/>
    </row>
    <row r="25" spans="1:7" ht="20.45" customHeight="1">
      <c r="A25" s="78" t="s">
        <v>149</v>
      </c>
      <c r="C25" s="37"/>
      <c r="D25" s="5"/>
      <c r="E25" s="5"/>
      <c r="F25" s="5"/>
      <c r="G25" s="5"/>
    </row>
    <row r="26" spans="1:7" ht="20.45" customHeight="1">
      <c r="A26" s="78" t="s">
        <v>105</v>
      </c>
      <c r="C26" s="37"/>
      <c r="D26" s="5"/>
      <c r="E26" s="5"/>
      <c r="F26" s="5"/>
      <c r="G26" s="5"/>
    </row>
    <row r="27" spans="1:7" ht="20.45" customHeight="1">
      <c r="A27" s="19" t="s">
        <v>106</v>
      </c>
      <c r="C27" s="37"/>
      <c r="D27" s="5"/>
      <c r="E27" s="64">
        <v>-2231149</v>
      </c>
      <c r="F27" s="5"/>
      <c r="G27" s="71">
        <v>0</v>
      </c>
    </row>
    <row r="28" spans="1:7" ht="20.45" customHeight="1">
      <c r="A28" s="19" t="s">
        <v>107</v>
      </c>
      <c r="C28" s="37">
        <v>21</v>
      </c>
      <c r="D28" s="5"/>
      <c r="E28" s="98">
        <v>446230</v>
      </c>
      <c r="F28" s="5"/>
      <c r="G28" s="72">
        <v>0</v>
      </c>
    </row>
    <row r="29" spans="1:7" ht="20.45" customHeight="1">
      <c r="A29" s="19" t="s">
        <v>108</v>
      </c>
      <c r="C29" s="37"/>
      <c r="D29" s="5"/>
      <c r="E29" s="71"/>
      <c r="F29" s="5"/>
      <c r="G29" s="71"/>
    </row>
    <row r="30" spans="1:7" ht="20.45" customHeight="1">
      <c r="A30" s="19" t="s">
        <v>109</v>
      </c>
      <c r="C30" s="37"/>
      <c r="D30" s="5"/>
      <c r="E30" s="72">
        <f>SUM(E27:E29)</f>
        <v>-1784919</v>
      </c>
      <c r="F30" s="71"/>
      <c r="G30" s="72">
        <f>SUM(G27:G29)</f>
        <v>0</v>
      </c>
    </row>
    <row r="31" spans="1:7" ht="20.45" customHeight="1">
      <c r="A31" s="7" t="s">
        <v>92</v>
      </c>
      <c r="C31" s="37"/>
      <c r="D31" s="5"/>
      <c r="E31" s="79">
        <f>SUM(E30)</f>
        <v>-1784919</v>
      </c>
      <c r="F31" s="71"/>
      <c r="G31" s="79">
        <f>SUM(G30)</f>
        <v>0</v>
      </c>
    </row>
    <row r="32" spans="1:7" ht="20.45" customHeight="1">
      <c r="A32" s="7"/>
      <c r="C32" s="37"/>
      <c r="D32" s="5"/>
      <c r="E32" s="71"/>
      <c r="F32" s="5"/>
      <c r="G32" s="71"/>
    </row>
    <row r="33" spans="1:7" ht="20.45" customHeight="1" thickBot="1">
      <c r="A33" s="7" t="s">
        <v>85</v>
      </c>
      <c r="C33" s="37"/>
      <c r="D33" s="5"/>
      <c r="E33" s="73">
        <f>E22+E31</f>
        <v>123776720</v>
      </c>
      <c r="F33" s="74"/>
      <c r="G33" s="73">
        <f>G22+G31</f>
        <v>73301193</v>
      </c>
    </row>
    <row r="34" spans="1:7" ht="20.45" customHeight="1" thickTop="1">
      <c r="A34" s="19"/>
      <c r="C34" s="38"/>
      <c r="D34" s="38"/>
      <c r="G34" s="36"/>
    </row>
    <row r="35" spans="1:7" ht="20.45" customHeight="1">
      <c r="A35" s="7" t="s">
        <v>64</v>
      </c>
      <c r="C35" s="37">
        <v>22</v>
      </c>
      <c r="G35" s="36"/>
    </row>
    <row r="36" spans="1:7" ht="20.45" customHeight="1" thickBot="1">
      <c r="A36" s="19" t="s">
        <v>80</v>
      </c>
      <c r="C36" s="40"/>
      <c r="E36" s="99">
        <f>E33/E38</f>
        <v>0.30944179999999999</v>
      </c>
      <c r="G36" s="45">
        <v>0.18</v>
      </c>
    </row>
    <row r="37" spans="1:7" ht="20.45" customHeight="1" thickTop="1">
      <c r="A37" s="19"/>
      <c r="C37" s="40"/>
      <c r="E37" s="67"/>
      <c r="G37" s="36"/>
    </row>
    <row r="38" spans="1:7" ht="20.45" customHeight="1" thickBot="1">
      <c r="A38" s="19" t="s">
        <v>79</v>
      </c>
      <c r="C38" s="40"/>
      <c r="E38" s="100">
        <v>400000000</v>
      </c>
      <c r="G38" s="46">
        <v>400000000</v>
      </c>
    </row>
    <row r="39" spans="1:7" ht="20.45" customHeight="1" thickTop="1">
      <c r="A39" s="19"/>
      <c r="C39" s="38"/>
      <c r="D39" s="38"/>
      <c r="E39" s="38"/>
      <c r="F39" s="38"/>
      <c r="G39" s="36"/>
    </row>
    <row r="40" spans="1:7" ht="20.45" customHeight="1">
      <c r="A40" s="35" t="s">
        <v>1</v>
      </c>
    </row>
    <row r="41" spans="1:7" s="26" customFormat="1" ht="20.45" customHeight="1">
      <c r="A41" s="7" t="s">
        <v>86</v>
      </c>
      <c r="B41" s="7"/>
      <c r="C41" s="44"/>
      <c r="D41" s="7"/>
      <c r="E41" s="7"/>
      <c r="F41" s="7"/>
      <c r="G41" s="7"/>
    </row>
    <row r="42" spans="1:7" ht="20.45" customHeight="1">
      <c r="A42" s="7" t="s">
        <v>82</v>
      </c>
    </row>
    <row r="43" spans="1:7" s="26" customFormat="1" ht="20.45" customHeight="1">
      <c r="A43" s="7" t="s">
        <v>139</v>
      </c>
      <c r="B43" s="27"/>
      <c r="C43" s="28"/>
      <c r="D43" s="27"/>
      <c r="E43" s="27"/>
      <c r="F43" s="27"/>
    </row>
    <row r="44" spans="1:7" s="26" customFormat="1" ht="20.45" customHeight="1">
      <c r="A44" s="19"/>
      <c r="B44" s="27"/>
      <c r="D44" s="27"/>
      <c r="E44" s="27"/>
      <c r="F44" s="27"/>
      <c r="G44" s="29" t="s">
        <v>4</v>
      </c>
    </row>
    <row r="45" spans="1:7" s="26" customFormat="1" ht="20.45" customHeight="1">
      <c r="A45" s="19"/>
      <c r="B45" s="27"/>
      <c r="C45" s="31"/>
      <c r="D45" s="27"/>
      <c r="E45" s="33">
        <v>2021</v>
      </c>
      <c r="F45" s="32"/>
      <c r="G45" s="34">
        <v>2020</v>
      </c>
    </row>
    <row r="46" spans="1:7" ht="20.45" customHeight="1">
      <c r="A46" s="7" t="s">
        <v>41</v>
      </c>
      <c r="B46" s="8"/>
    </row>
    <row r="47" spans="1:7" ht="20.45" customHeight="1">
      <c r="A47" s="9" t="s">
        <v>42</v>
      </c>
      <c r="B47" s="10"/>
      <c r="E47" s="11">
        <f>SUM(E20)</f>
        <v>156678942</v>
      </c>
      <c r="G47" s="11">
        <f>SUM(G20)</f>
        <v>90922989</v>
      </c>
    </row>
    <row r="48" spans="1:7" ht="20.45" customHeight="1">
      <c r="A48" s="9" t="s">
        <v>43</v>
      </c>
      <c r="B48" s="10"/>
      <c r="E48" s="12"/>
      <c r="G48" s="12"/>
    </row>
    <row r="49" spans="1:7" ht="20.45" customHeight="1">
      <c r="A49" s="9" t="s">
        <v>44</v>
      </c>
      <c r="B49" s="10"/>
      <c r="E49" s="13"/>
      <c r="G49" s="13"/>
    </row>
    <row r="50" spans="1:7" ht="20.45" customHeight="1">
      <c r="A50" s="9" t="s">
        <v>45</v>
      </c>
      <c r="B50" s="10"/>
      <c r="E50" s="12">
        <v>76880681</v>
      </c>
      <c r="F50" s="101"/>
      <c r="G50" s="12">
        <v>74467707</v>
      </c>
    </row>
    <row r="51" spans="1:7" ht="20.45" customHeight="1">
      <c r="A51" s="9" t="s">
        <v>145</v>
      </c>
      <c r="B51" s="10"/>
      <c r="E51" s="12">
        <v>-628587</v>
      </c>
      <c r="G51" s="12">
        <v>1188228</v>
      </c>
    </row>
    <row r="52" spans="1:7" ht="20.45" customHeight="1">
      <c r="A52" s="9" t="s">
        <v>114</v>
      </c>
      <c r="B52" s="10"/>
      <c r="E52" s="12">
        <v>2394231</v>
      </c>
      <c r="G52" s="12">
        <v>10494192</v>
      </c>
    </row>
    <row r="53" spans="1:7" ht="20.45" customHeight="1">
      <c r="A53" s="9" t="s">
        <v>150</v>
      </c>
      <c r="B53" s="10"/>
      <c r="E53" s="66">
        <v>-418949</v>
      </c>
      <c r="G53" s="12">
        <v>708498</v>
      </c>
    </row>
    <row r="54" spans="1:7" ht="20.45" customHeight="1">
      <c r="A54" s="9" t="s">
        <v>128</v>
      </c>
      <c r="B54" s="10"/>
      <c r="E54" s="12">
        <v>0</v>
      </c>
      <c r="G54" s="12">
        <v>-822279</v>
      </c>
    </row>
    <row r="55" spans="1:7" ht="20.45" customHeight="1">
      <c r="A55" s="9" t="s">
        <v>148</v>
      </c>
      <c r="B55" s="10"/>
      <c r="E55" s="35"/>
    </row>
    <row r="56" spans="1:7" ht="20.45" customHeight="1">
      <c r="A56" s="9" t="s">
        <v>146</v>
      </c>
      <c r="B56" s="10"/>
      <c r="E56" s="12">
        <v>0</v>
      </c>
      <c r="G56" s="12">
        <v>-761000</v>
      </c>
    </row>
    <row r="57" spans="1:7" ht="20.45" customHeight="1">
      <c r="A57" s="9" t="s">
        <v>46</v>
      </c>
      <c r="B57" s="10"/>
      <c r="E57" s="12">
        <v>2021869</v>
      </c>
      <c r="G57" s="12">
        <v>2188152</v>
      </c>
    </row>
    <row r="58" spans="1:7" ht="20.45" customHeight="1">
      <c r="A58" s="9" t="s">
        <v>151</v>
      </c>
      <c r="B58" s="10"/>
      <c r="E58" s="12">
        <v>0</v>
      </c>
      <c r="G58" s="12">
        <v>-335768</v>
      </c>
    </row>
    <row r="59" spans="1:7" ht="20.45" customHeight="1">
      <c r="A59" s="9" t="s">
        <v>136</v>
      </c>
      <c r="B59" s="10"/>
      <c r="E59" s="12">
        <v>0</v>
      </c>
      <c r="G59" s="12">
        <v>79</v>
      </c>
    </row>
    <row r="60" spans="1:7" ht="20.45" customHeight="1">
      <c r="A60" s="9" t="s">
        <v>47</v>
      </c>
      <c r="B60" s="10"/>
      <c r="E60" s="12">
        <v>-68789</v>
      </c>
      <c r="F60" s="101"/>
      <c r="G60" s="12">
        <v>-607614</v>
      </c>
    </row>
    <row r="61" spans="1:7" ht="20.45" customHeight="1">
      <c r="A61" s="9" t="s">
        <v>113</v>
      </c>
      <c r="B61" s="10"/>
      <c r="E61" s="12">
        <v>7073407</v>
      </c>
      <c r="F61" s="101"/>
      <c r="G61" s="12">
        <v>6588265</v>
      </c>
    </row>
    <row r="62" spans="1:7" ht="20.45" customHeight="1">
      <c r="A62" s="35" t="s">
        <v>123</v>
      </c>
      <c r="B62" s="10"/>
      <c r="E62" s="14">
        <v>-8471921</v>
      </c>
      <c r="F62" s="101"/>
      <c r="G62" s="14">
        <v>-9515272</v>
      </c>
    </row>
    <row r="63" spans="1:7" s="36" customFormat="1" ht="20.45" customHeight="1">
      <c r="A63" s="36" t="s">
        <v>155</v>
      </c>
      <c r="B63" s="85"/>
      <c r="C63" s="86"/>
      <c r="E63" s="47">
        <v>-899600</v>
      </c>
      <c r="F63" s="101"/>
      <c r="G63" s="47">
        <v>0</v>
      </c>
    </row>
    <row r="64" spans="1:7" ht="20.45" customHeight="1">
      <c r="A64" s="9" t="s">
        <v>48</v>
      </c>
      <c r="B64" s="10"/>
      <c r="E64" s="14"/>
      <c r="G64" s="14"/>
    </row>
    <row r="65" spans="1:7" ht="20.45" customHeight="1">
      <c r="A65" s="9" t="s">
        <v>49</v>
      </c>
      <c r="B65" s="10"/>
      <c r="E65" s="15">
        <f>SUM(E47:E63)</f>
        <v>234561284</v>
      </c>
      <c r="G65" s="15">
        <f>SUM(G47:G63)</f>
        <v>174516177</v>
      </c>
    </row>
    <row r="66" spans="1:7" ht="20.45" customHeight="1">
      <c r="A66" s="9" t="s">
        <v>67</v>
      </c>
      <c r="B66" s="10"/>
      <c r="E66" s="13"/>
      <c r="G66" s="13"/>
    </row>
    <row r="67" spans="1:7" ht="20.45" customHeight="1">
      <c r="A67" s="9" t="s">
        <v>50</v>
      </c>
      <c r="B67" s="10"/>
      <c r="E67" s="12">
        <v>-8272789</v>
      </c>
      <c r="G67" s="12">
        <v>-12915145</v>
      </c>
    </row>
    <row r="68" spans="1:7" ht="20.45" customHeight="1">
      <c r="A68" s="9" t="s">
        <v>51</v>
      </c>
      <c r="B68" s="10"/>
      <c r="E68" s="12">
        <v>125159217</v>
      </c>
      <c r="G68" s="12">
        <v>-76160611</v>
      </c>
    </row>
    <row r="69" spans="1:7" ht="20.45" customHeight="1">
      <c r="A69" s="9" t="s">
        <v>52</v>
      </c>
      <c r="B69" s="10"/>
      <c r="E69" s="12">
        <v>11413136</v>
      </c>
      <c r="G69" s="12">
        <v>-9242771</v>
      </c>
    </row>
    <row r="70" spans="1:7" ht="20.45" customHeight="1">
      <c r="A70" s="9" t="s">
        <v>53</v>
      </c>
      <c r="B70" s="10"/>
      <c r="E70" s="12">
        <v>-1903663</v>
      </c>
      <c r="G70" s="12">
        <v>48512</v>
      </c>
    </row>
    <row r="71" spans="1:7" ht="20.45" customHeight="1">
      <c r="A71" s="9" t="s">
        <v>68</v>
      </c>
      <c r="B71" s="10"/>
      <c r="E71" s="12"/>
      <c r="G71" s="12"/>
    </row>
    <row r="72" spans="1:7" ht="20.45" customHeight="1">
      <c r="A72" s="9" t="s">
        <v>54</v>
      </c>
      <c r="B72" s="10"/>
      <c r="E72" s="12">
        <v>-24499527</v>
      </c>
      <c r="G72" s="12">
        <v>-182773449</v>
      </c>
    </row>
    <row r="73" spans="1:7" s="36" customFormat="1" ht="20.45" customHeight="1">
      <c r="A73" s="84" t="s">
        <v>55</v>
      </c>
      <c r="B73" s="85"/>
      <c r="C73" s="86"/>
      <c r="E73" s="83">
        <v>593440</v>
      </c>
      <c r="G73" s="83">
        <v>496120</v>
      </c>
    </row>
    <row r="74" spans="1:7" ht="20.45" customHeight="1">
      <c r="A74" s="54" t="s">
        <v>46</v>
      </c>
      <c r="B74" s="8"/>
      <c r="E74" s="48">
        <v>-4318147</v>
      </c>
      <c r="G74" s="48">
        <v>-5638594</v>
      </c>
    </row>
    <row r="75" spans="1:7" ht="20.45" customHeight="1">
      <c r="A75" s="9" t="s">
        <v>147</v>
      </c>
      <c r="B75" s="10"/>
      <c r="E75" s="12">
        <f>SUM(E65:E74)</f>
        <v>332732951</v>
      </c>
      <c r="G75" s="12">
        <f>SUM(G65:G74)</f>
        <v>-111669761</v>
      </c>
    </row>
    <row r="76" spans="1:7" ht="20.45" customHeight="1">
      <c r="A76" s="19" t="s">
        <v>75</v>
      </c>
      <c r="B76" s="8"/>
      <c r="E76" s="12">
        <v>68789</v>
      </c>
      <c r="G76" s="12">
        <v>607614</v>
      </c>
    </row>
    <row r="77" spans="1:7" ht="20.45" customHeight="1">
      <c r="A77" s="54" t="s">
        <v>124</v>
      </c>
      <c r="B77" s="8"/>
      <c r="E77" s="12">
        <v>0</v>
      </c>
      <c r="G77" s="12">
        <v>889368</v>
      </c>
    </row>
    <row r="78" spans="1:7" ht="20.45" customHeight="1">
      <c r="A78" s="9" t="s">
        <v>74</v>
      </c>
      <c r="B78" s="10"/>
      <c r="E78" s="12">
        <v>-28085375</v>
      </c>
      <c r="G78" s="12">
        <v>-19260933</v>
      </c>
    </row>
    <row r="79" spans="1:7" ht="20.45" customHeight="1">
      <c r="A79" s="16" t="s">
        <v>129</v>
      </c>
      <c r="B79" s="10"/>
      <c r="E79" s="17">
        <f>SUM(E76:E78)+E75</f>
        <v>304716365</v>
      </c>
      <c r="G79" s="17">
        <f>SUM(G76:G78)+G75</f>
        <v>-129433712</v>
      </c>
    </row>
    <row r="80" spans="1:7" ht="20.45" customHeight="1">
      <c r="A80" s="7"/>
      <c r="B80" s="10"/>
    </row>
    <row r="81" spans="1:7" ht="20.45" customHeight="1">
      <c r="A81" s="18" t="s">
        <v>1</v>
      </c>
      <c r="B81" s="10"/>
    </row>
    <row r="82" spans="1:7" s="26" customFormat="1" ht="20.45" customHeight="1">
      <c r="A82" s="7" t="s">
        <v>86</v>
      </c>
      <c r="B82" s="7"/>
      <c r="C82" s="44"/>
      <c r="D82" s="7"/>
      <c r="E82" s="7"/>
      <c r="F82" s="7"/>
      <c r="G82" s="7"/>
    </row>
    <row r="83" spans="1:7" ht="20.45" customHeight="1">
      <c r="A83" s="7" t="s">
        <v>81</v>
      </c>
    </row>
    <row r="84" spans="1:7" s="26" customFormat="1" ht="20.45" customHeight="1">
      <c r="A84" s="7" t="s">
        <v>139</v>
      </c>
      <c r="B84" s="27"/>
      <c r="C84" s="28"/>
      <c r="D84" s="27"/>
      <c r="E84" s="27"/>
      <c r="F84" s="27"/>
    </row>
    <row r="85" spans="1:7" s="26" customFormat="1" ht="20.45" customHeight="1">
      <c r="A85" s="19"/>
      <c r="B85" s="27"/>
      <c r="D85" s="27"/>
      <c r="E85" s="27"/>
      <c r="F85" s="27"/>
      <c r="G85" s="29" t="s">
        <v>4</v>
      </c>
    </row>
    <row r="86" spans="1:7" s="26" customFormat="1" ht="20.45" customHeight="1">
      <c r="A86" s="19"/>
      <c r="B86" s="27"/>
      <c r="C86" s="31"/>
      <c r="D86" s="27"/>
      <c r="E86" s="33">
        <v>2021</v>
      </c>
      <c r="F86" s="32"/>
      <c r="G86" s="34">
        <v>2020</v>
      </c>
    </row>
    <row r="87" spans="1:7" ht="20.45" customHeight="1">
      <c r="A87" s="7" t="s">
        <v>56</v>
      </c>
    </row>
    <row r="88" spans="1:7" ht="20.45" customHeight="1">
      <c r="A88" s="54" t="s">
        <v>125</v>
      </c>
      <c r="E88" s="66">
        <v>0</v>
      </c>
      <c r="F88" s="5"/>
      <c r="G88" s="66">
        <v>122613178</v>
      </c>
    </row>
    <row r="89" spans="1:7" ht="20.45" customHeight="1">
      <c r="A89" s="54" t="s">
        <v>126</v>
      </c>
      <c r="E89" s="66">
        <v>0</v>
      </c>
      <c r="F89" s="5"/>
      <c r="G89" s="66">
        <v>10000000</v>
      </c>
    </row>
    <row r="90" spans="1:7" ht="20.45" customHeight="1">
      <c r="A90" s="20" t="s">
        <v>110</v>
      </c>
      <c r="E90" s="66">
        <v>474552</v>
      </c>
      <c r="F90" s="5"/>
      <c r="G90" s="66">
        <v>114019</v>
      </c>
    </row>
    <row r="91" spans="1:7" ht="20.45" customHeight="1">
      <c r="A91" s="20" t="s">
        <v>76</v>
      </c>
      <c r="E91" s="15">
        <v>-31664778</v>
      </c>
      <c r="F91" s="5"/>
      <c r="G91" s="81">
        <v>-31369417</v>
      </c>
    </row>
    <row r="92" spans="1:7" ht="20.45" customHeight="1">
      <c r="A92" s="19" t="s">
        <v>77</v>
      </c>
      <c r="E92" s="97">
        <v>-8556733</v>
      </c>
      <c r="F92" s="5"/>
      <c r="G92" s="82">
        <v>-7116305</v>
      </c>
    </row>
    <row r="93" spans="1:7" ht="20.45" customHeight="1">
      <c r="A93" s="19" t="s">
        <v>121</v>
      </c>
      <c r="E93" s="97">
        <v>-2638000</v>
      </c>
      <c r="F93" s="5"/>
      <c r="G93" s="82">
        <v>-2365554</v>
      </c>
    </row>
    <row r="94" spans="1:7" ht="20.45" customHeight="1">
      <c r="A94" s="7" t="s">
        <v>132</v>
      </c>
      <c r="E94" s="17">
        <f>SUM(E88:E93)</f>
        <v>-42384959</v>
      </c>
      <c r="G94" s="17">
        <f>SUM(G88:G93)</f>
        <v>91875921</v>
      </c>
    </row>
    <row r="95" spans="1:7" ht="20.45" customHeight="1">
      <c r="A95" s="7" t="s">
        <v>131</v>
      </c>
      <c r="E95" s="12"/>
      <c r="G95" s="12"/>
    </row>
    <row r="96" spans="1:7" ht="20.45" customHeight="1">
      <c r="A96" s="54" t="s">
        <v>133</v>
      </c>
      <c r="E96" s="12">
        <v>809405784</v>
      </c>
      <c r="G96" s="12">
        <v>500000000</v>
      </c>
    </row>
    <row r="97" spans="1:7" ht="20.45" customHeight="1">
      <c r="A97" s="54" t="s">
        <v>137</v>
      </c>
      <c r="E97" s="12">
        <v>-931405784</v>
      </c>
      <c r="G97" s="12">
        <v>-378000000</v>
      </c>
    </row>
    <row r="98" spans="1:7" ht="20.45" customHeight="1">
      <c r="A98" s="9" t="s">
        <v>57</v>
      </c>
      <c r="E98" s="12">
        <v>-43988158</v>
      </c>
      <c r="G98" s="88">
        <v>-39993389</v>
      </c>
    </row>
    <row r="99" spans="1:7" ht="20.45" customHeight="1">
      <c r="A99" s="19" t="s">
        <v>138</v>
      </c>
      <c r="E99" s="11">
        <v>-35653118</v>
      </c>
      <c r="F99" s="101"/>
      <c r="G99" s="11">
        <v>-30926176</v>
      </c>
    </row>
    <row r="100" spans="1:7" ht="20.45" customHeight="1">
      <c r="A100" s="19" t="s">
        <v>78</v>
      </c>
      <c r="E100" s="12">
        <v>-6215359</v>
      </c>
      <c r="G100" s="88">
        <v>-5459231</v>
      </c>
    </row>
    <row r="101" spans="1:7" ht="20.45" customHeight="1">
      <c r="A101" s="16" t="s">
        <v>130</v>
      </c>
      <c r="E101" s="17">
        <f>SUM(E96:E100)</f>
        <v>-207856635</v>
      </c>
      <c r="G101" s="17">
        <f>SUM(G96:G100)</f>
        <v>45621204</v>
      </c>
    </row>
    <row r="102" spans="1:7" ht="20.45" customHeight="1">
      <c r="A102" s="16" t="s">
        <v>152</v>
      </c>
      <c r="E102" s="12">
        <f>SUM(E79,E94,E101)</f>
        <v>54474771</v>
      </c>
      <c r="G102" s="12">
        <f>SUM(G79,G94,G101)</f>
        <v>8063413</v>
      </c>
    </row>
    <row r="103" spans="1:7" ht="20.45" customHeight="1">
      <c r="A103" s="9" t="s">
        <v>58</v>
      </c>
      <c r="E103" s="89">
        <v>44968304</v>
      </c>
      <c r="G103" s="89">
        <v>36904891</v>
      </c>
    </row>
    <row r="104" spans="1:7" ht="20.45" customHeight="1" thickBot="1">
      <c r="A104" s="16" t="s">
        <v>59</v>
      </c>
      <c r="E104" s="21">
        <f>SUM(E102:E103)</f>
        <v>99443075</v>
      </c>
      <c r="G104" s="21">
        <f>SUM(G102:G103)</f>
        <v>44968304</v>
      </c>
    </row>
    <row r="105" spans="1:7" ht="20.45" customHeight="1" thickTop="1">
      <c r="A105" s="19"/>
      <c r="E105" s="12"/>
      <c r="G105" s="12"/>
    </row>
    <row r="106" spans="1:7" ht="20.45" customHeight="1">
      <c r="A106" s="16" t="s">
        <v>153</v>
      </c>
      <c r="B106" s="19"/>
      <c r="C106" s="19"/>
      <c r="E106" s="12"/>
      <c r="G106" s="12"/>
    </row>
    <row r="107" spans="1:7" ht="20.45" customHeight="1">
      <c r="A107" s="9" t="s">
        <v>101</v>
      </c>
      <c r="B107" s="19"/>
      <c r="C107" s="19"/>
      <c r="E107" s="12"/>
      <c r="G107" s="12"/>
    </row>
    <row r="108" spans="1:7" ht="20.45" customHeight="1">
      <c r="A108" s="90" t="s">
        <v>122</v>
      </c>
      <c r="B108" s="19"/>
      <c r="C108" s="19"/>
      <c r="E108" s="88">
        <v>4182321.48</v>
      </c>
      <c r="G108" s="12">
        <v>124940</v>
      </c>
    </row>
    <row r="109" spans="1:7" ht="20.45" customHeight="1">
      <c r="A109" s="90" t="s">
        <v>127</v>
      </c>
      <c r="B109" s="19"/>
      <c r="C109" s="19"/>
      <c r="E109" s="88">
        <v>2550000</v>
      </c>
      <c r="G109" s="12">
        <v>1050000</v>
      </c>
    </row>
    <row r="110" spans="1:7" ht="20.45" customHeight="1">
      <c r="A110" s="90" t="s">
        <v>154</v>
      </c>
      <c r="B110" s="19"/>
      <c r="C110" s="19"/>
      <c r="E110" s="88">
        <v>43791082</v>
      </c>
      <c r="F110" s="101"/>
      <c r="G110" s="88">
        <v>77418222</v>
      </c>
    </row>
    <row r="111" spans="1:7" ht="20.45" customHeight="1">
      <c r="A111" s="9" t="s">
        <v>111</v>
      </c>
      <c r="B111" s="19"/>
      <c r="C111" s="19"/>
      <c r="E111" s="88">
        <v>3184002.08</v>
      </c>
      <c r="G111" s="12">
        <v>1719875</v>
      </c>
    </row>
    <row r="112" spans="1:7" ht="20.45" customHeight="1">
      <c r="A112" s="19"/>
      <c r="E112" s="12"/>
      <c r="G112" s="12"/>
    </row>
    <row r="113" spans="1:1" ht="20.45" customHeight="1">
      <c r="A113" s="18" t="s">
        <v>1</v>
      </c>
    </row>
  </sheetData>
  <printOptions horizontalCentered="1" gridLinesSet="0"/>
  <pageMargins left="0.82677165354330717" right="0.39370078740157483" top="0.59055118110236227" bottom="0" header="0.19685039370078741" footer="0.19685039370078741"/>
  <pageSetup paperSize="9" scale="90" fitToHeight="0" orientation="portrait" r:id="rId1"/>
  <headerFooter alignWithMargins="0"/>
  <rowBreaks count="2" manualBreakCount="2">
    <brk id="40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view="pageBreakPreview" topLeftCell="B13" zoomScale="85" zoomScaleNormal="90" zoomScaleSheetLayoutView="85" workbookViewId="0">
      <selection activeCell="N21" sqref="N21"/>
    </sheetView>
  </sheetViews>
  <sheetFormatPr defaultColWidth="10.85546875" defaultRowHeight="23.25" customHeight="1"/>
  <cols>
    <col min="1" max="1" width="33.5703125" style="67" customWidth="1"/>
    <col min="2" max="2" width="1.28515625" style="67" customWidth="1"/>
    <col min="3" max="3" width="7.140625" style="67" customWidth="1"/>
    <col min="4" max="4" width="13.7109375" style="67" customWidth="1"/>
    <col min="5" max="5" width="0.85546875" style="67" customWidth="1"/>
    <col min="6" max="6" width="13.7109375" style="67" customWidth="1"/>
    <col min="7" max="7" width="0.85546875" style="67" customWidth="1"/>
    <col min="8" max="8" width="13.7109375" style="67" customWidth="1"/>
    <col min="9" max="9" width="0.85546875" style="67" customWidth="1"/>
    <col min="10" max="10" width="13.7109375" style="67" customWidth="1"/>
    <col min="11" max="11" width="0.85546875" style="68" customWidth="1"/>
    <col min="12" max="12" width="13.7109375" style="67" customWidth="1"/>
    <col min="13" max="16384" width="10.85546875" style="67"/>
  </cols>
  <sheetData>
    <row r="1" spans="1:12" s="52" customFormat="1" ht="23.25" customHeight="1">
      <c r="A1" s="69" t="s">
        <v>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52" customFormat="1" ht="23.25" customHeight="1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52" customFormat="1" ht="23.25" customHeight="1">
      <c r="A3" s="69" t="s">
        <v>139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s="52" customFormat="1" ht="23.2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3"/>
    </row>
    <row r="5" spans="1:12" s="52" customFormat="1" ht="23.25" customHeight="1">
      <c r="A5" s="54"/>
      <c r="B5" s="55"/>
      <c r="C5" s="55"/>
      <c r="D5" s="55"/>
      <c r="E5" s="55"/>
      <c r="F5" s="55"/>
      <c r="G5" s="55"/>
      <c r="H5" s="55"/>
      <c r="I5" s="55"/>
      <c r="J5" s="56"/>
      <c r="K5" s="55"/>
      <c r="L5" s="56" t="s">
        <v>4</v>
      </c>
    </row>
    <row r="6" spans="1:12" s="52" customFormat="1" ht="23.25" customHeight="1">
      <c r="A6" s="54"/>
      <c r="B6" s="55"/>
      <c r="C6" s="55"/>
      <c r="D6" s="57" t="s">
        <v>66</v>
      </c>
      <c r="E6" s="55"/>
      <c r="F6" s="57"/>
      <c r="G6" s="55"/>
      <c r="H6" s="57"/>
      <c r="I6" s="55"/>
      <c r="J6" s="57"/>
      <c r="K6" s="55"/>
      <c r="L6" s="56"/>
    </row>
    <row r="7" spans="1:12" s="57" customFormat="1" ht="23.25" customHeight="1">
      <c r="A7" s="58"/>
      <c r="B7" s="58"/>
      <c r="C7" s="58"/>
      <c r="D7" s="57" t="s">
        <v>65</v>
      </c>
      <c r="F7" s="57" t="s">
        <v>95</v>
      </c>
      <c r="H7" s="102" t="s">
        <v>69</v>
      </c>
      <c r="I7" s="102"/>
      <c r="J7" s="102"/>
    </row>
    <row r="8" spans="1:12" s="57" customFormat="1" ht="23.25" customHeight="1">
      <c r="A8" s="58"/>
      <c r="B8" s="60"/>
      <c r="C8" s="31" t="s">
        <v>0</v>
      </c>
      <c r="D8" s="59" t="s">
        <v>3</v>
      </c>
      <c r="F8" s="59" t="s">
        <v>96</v>
      </c>
      <c r="H8" s="59" t="s">
        <v>72</v>
      </c>
      <c r="J8" s="61" t="s">
        <v>73</v>
      </c>
      <c r="L8" s="59" t="s">
        <v>2</v>
      </c>
    </row>
    <row r="9" spans="1:12" s="52" customFormat="1" ht="23.25" customHeight="1">
      <c r="A9" s="69" t="s">
        <v>115</v>
      </c>
      <c r="B9" s="54"/>
      <c r="C9" s="54"/>
      <c r="D9" s="62">
        <v>200000000</v>
      </c>
      <c r="E9" s="62"/>
      <c r="F9" s="62">
        <v>39809592</v>
      </c>
      <c r="G9" s="62"/>
      <c r="H9" s="62">
        <v>18334917</v>
      </c>
      <c r="I9" s="62"/>
      <c r="J9" s="62">
        <v>120828355</v>
      </c>
      <c r="K9" s="62"/>
      <c r="L9" s="62">
        <f>SUM(D9:J9)</f>
        <v>378972864</v>
      </c>
    </row>
    <row r="10" spans="1:12" s="52" customFormat="1" ht="23.25" customHeight="1">
      <c r="A10" s="54" t="s">
        <v>91</v>
      </c>
      <c r="B10" s="54"/>
      <c r="C10" s="54"/>
      <c r="D10" s="76">
        <v>0</v>
      </c>
      <c r="E10" s="62"/>
      <c r="F10" s="76">
        <v>0</v>
      </c>
      <c r="G10" s="62"/>
      <c r="H10" s="76">
        <v>0</v>
      </c>
      <c r="I10" s="62"/>
      <c r="J10" s="76">
        <f>'pl&amp;cf'!G22</f>
        <v>73301193</v>
      </c>
      <c r="K10" s="62"/>
      <c r="L10" s="76">
        <f>SUM(D10:J10)</f>
        <v>73301193</v>
      </c>
    </row>
    <row r="11" spans="1:12" s="52" customFormat="1" ht="23.25" customHeight="1">
      <c r="A11" s="54" t="s">
        <v>99</v>
      </c>
      <c r="B11" s="54"/>
      <c r="C11" s="54"/>
      <c r="D11" s="77">
        <v>0</v>
      </c>
      <c r="E11" s="62"/>
      <c r="F11" s="77">
        <v>0</v>
      </c>
      <c r="G11" s="62"/>
      <c r="H11" s="77">
        <v>0</v>
      </c>
      <c r="I11" s="62"/>
      <c r="J11" s="77">
        <f>'pl&amp;cf'!G31</f>
        <v>0</v>
      </c>
      <c r="K11" s="62"/>
      <c r="L11" s="77">
        <f>SUM(D11:J11)</f>
        <v>0</v>
      </c>
    </row>
    <row r="12" spans="1:12" s="52" customFormat="1" ht="23.25" customHeight="1">
      <c r="A12" s="54" t="s">
        <v>85</v>
      </c>
      <c r="B12" s="54"/>
      <c r="C12" s="54"/>
      <c r="D12" s="64">
        <f>SUM(D10:D11)</f>
        <v>0</v>
      </c>
      <c r="E12" s="62"/>
      <c r="F12" s="64">
        <f>SUM(F10:F11)</f>
        <v>0</v>
      </c>
      <c r="G12" s="62"/>
      <c r="H12" s="64">
        <f>SUM(H10:H11)</f>
        <v>0</v>
      </c>
      <c r="I12" s="62"/>
      <c r="J12" s="64">
        <f>SUM(J10:J11)</f>
        <v>73301193</v>
      </c>
      <c r="K12" s="62"/>
      <c r="L12" s="64">
        <f>SUM(L10:L11)</f>
        <v>73301193</v>
      </c>
    </row>
    <row r="13" spans="1:12" s="52" customFormat="1" ht="23.25" customHeight="1">
      <c r="A13" s="54" t="s">
        <v>57</v>
      </c>
      <c r="B13" s="54"/>
      <c r="C13" s="63">
        <v>25</v>
      </c>
      <c r="D13" s="62">
        <v>0</v>
      </c>
      <c r="E13" s="62"/>
      <c r="F13" s="62">
        <v>0</v>
      </c>
      <c r="G13" s="62"/>
      <c r="H13" s="62">
        <v>0</v>
      </c>
      <c r="I13" s="62"/>
      <c r="J13" s="66">
        <v>-39999320</v>
      </c>
      <c r="K13" s="62"/>
      <c r="L13" s="62">
        <f>SUM(D13:J13)</f>
        <v>-39999320</v>
      </c>
    </row>
    <row r="14" spans="1:12" s="52" customFormat="1" ht="23.25" customHeight="1">
      <c r="A14" s="54" t="s">
        <v>93</v>
      </c>
      <c r="B14" s="54"/>
      <c r="C14" s="63"/>
      <c r="D14" s="62"/>
      <c r="E14" s="62"/>
      <c r="F14" s="62"/>
      <c r="G14" s="62"/>
      <c r="H14" s="62"/>
      <c r="I14" s="62"/>
      <c r="J14" s="62"/>
      <c r="K14" s="62"/>
      <c r="L14" s="62"/>
    </row>
    <row r="15" spans="1:12" s="52" customFormat="1" ht="23.25" customHeight="1">
      <c r="A15" s="54" t="s">
        <v>94</v>
      </c>
      <c r="B15" s="54"/>
      <c r="C15" s="63">
        <v>18</v>
      </c>
      <c r="D15" s="62">
        <v>0</v>
      </c>
      <c r="E15" s="62"/>
      <c r="F15" s="62">
        <v>0</v>
      </c>
      <c r="G15" s="62"/>
      <c r="H15" s="66">
        <v>1665083</v>
      </c>
      <c r="I15" s="66"/>
      <c r="J15" s="66">
        <v>-1665083</v>
      </c>
      <c r="K15" s="62"/>
      <c r="L15" s="62">
        <f>SUM(D15:J15)</f>
        <v>0</v>
      </c>
    </row>
    <row r="16" spans="1:12" s="52" customFormat="1" ht="23.25" customHeight="1" thickBot="1">
      <c r="A16" s="69" t="s">
        <v>116</v>
      </c>
      <c r="B16" s="54"/>
      <c r="C16" s="54"/>
      <c r="D16" s="65">
        <f>SUM(D9:D15)-D12</f>
        <v>200000000</v>
      </c>
      <c r="E16" s="62"/>
      <c r="F16" s="65">
        <f>SUM(F9:F15)-F12</f>
        <v>39809592</v>
      </c>
      <c r="G16" s="62"/>
      <c r="H16" s="65">
        <f>SUM(H9:H15)-H12</f>
        <v>20000000</v>
      </c>
      <c r="I16" s="62"/>
      <c r="J16" s="65">
        <f>SUM(J9:J15)-J12</f>
        <v>152465145</v>
      </c>
      <c r="K16" s="62"/>
      <c r="L16" s="65">
        <f>SUM(L9:L15)-L12</f>
        <v>412274737</v>
      </c>
    </row>
    <row r="17" spans="1:12" s="66" customFormat="1" ht="23.25" customHeight="1" thickTop="1">
      <c r="K17" s="62"/>
    </row>
    <row r="18" spans="1:12" s="52" customFormat="1" ht="23.25" customHeight="1">
      <c r="A18" s="69" t="s">
        <v>140</v>
      </c>
      <c r="B18" s="54"/>
      <c r="C18" s="54"/>
      <c r="D18" s="62">
        <f>D16</f>
        <v>200000000</v>
      </c>
      <c r="E18" s="62"/>
      <c r="F18" s="62">
        <f>F16</f>
        <v>39809592</v>
      </c>
      <c r="G18" s="62"/>
      <c r="H18" s="62">
        <f>H16</f>
        <v>20000000</v>
      </c>
      <c r="I18" s="62"/>
      <c r="J18" s="62">
        <f>J16</f>
        <v>152465145</v>
      </c>
      <c r="K18" s="62"/>
      <c r="L18" s="62">
        <f>L16</f>
        <v>412274737</v>
      </c>
    </row>
    <row r="19" spans="1:12" s="52" customFormat="1" ht="23.25" customHeight="1">
      <c r="A19" s="54" t="s">
        <v>91</v>
      </c>
      <c r="B19" s="54"/>
      <c r="C19" s="54"/>
      <c r="D19" s="76">
        <v>0</v>
      </c>
      <c r="E19" s="62"/>
      <c r="F19" s="76">
        <v>0</v>
      </c>
      <c r="G19" s="62"/>
      <c r="H19" s="76">
        <v>0</v>
      </c>
      <c r="I19" s="62"/>
      <c r="J19" s="76">
        <f>'pl&amp;cf'!E22</f>
        <v>125561639</v>
      </c>
      <c r="K19" s="62"/>
      <c r="L19" s="76">
        <f>SUM(D19:J19)</f>
        <v>125561639</v>
      </c>
    </row>
    <row r="20" spans="1:12" s="52" customFormat="1" ht="23.25" customHeight="1">
      <c r="A20" s="54" t="s">
        <v>99</v>
      </c>
      <c r="B20" s="54"/>
      <c r="C20" s="54"/>
      <c r="D20" s="77">
        <v>0</v>
      </c>
      <c r="E20" s="62"/>
      <c r="F20" s="77">
        <v>0</v>
      </c>
      <c r="G20" s="62"/>
      <c r="H20" s="77">
        <v>0</v>
      </c>
      <c r="I20" s="62"/>
      <c r="J20" s="77">
        <f>'pl&amp;cf'!E31</f>
        <v>-1784919</v>
      </c>
      <c r="K20" s="62"/>
      <c r="L20" s="77">
        <f>SUM(D20:J20)</f>
        <v>-1784919</v>
      </c>
    </row>
    <row r="21" spans="1:12" s="52" customFormat="1" ht="23.25" customHeight="1">
      <c r="A21" s="54" t="s">
        <v>85</v>
      </c>
      <c r="B21" s="54"/>
      <c r="C21" s="54"/>
      <c r="D21" s="64">
        <f>SUM(D19:D20)</f>
        <v>0</v>
      </c>
      <c r="E21" s="62"/>
      <c r="F21" s="64">
        <f>SUM(F19:F20)</f>
        <v>0</v>
      </c>
      <c r="G21" s="62"/>
      <c r="H21" s="64">
        <f>SUM(H19:H20)</f>
        <v>0</v>
      </c>
      <c r="I21" s="62"/>
      <c r="J21" s="64">
        <f>SUM(J19:J20)</f>
        <v>123776720</v>
      </c>
      <c r="K21" s="75"/>
      <c r="L21" s="64">
        <f>SUM(L19:L20)</f>
        <v>123776720</v>
      </c>
    </row>
    <row r="22" spans="1:12" s="52" customFormat="1" ht="23.25" customHeight="1">
      <c r="A22" s="54" t="s">
        <v>57</v>
      </c>
      <c r="B22" s="54"/>
      <c r="C22" s="63">
        <v>25</v>
      </c>
      <c r="D22" s="62">
        <v>0</v>
      </c>
      <c r="E22" s="62"/>
      <c r="F22" s="62">
        <v>0</v>
      </c>
      <c r="G22" s="62"/>
      <c r="H22" s="62">
        <v>0</v>
      </c>
      <c r="I22" s="62"/>
      <c r="J22" s="91">
        <v>-43999252</v>
      </c>
      <c r="K22" s="62"/>
      <c r="L22" s="62">
        <f>SUM(D22:J22)</f>
        <v>-43999252</v>
      </c>
    </row>
    <row r="23" spans="1:12" s="52" customFormat="1" ht="23.25" customHeight="1" thickBot="1">
      <c r="A23" s="69" t="s">
        <v>141</v>
      </c>
      <c r="B23" s="54"/>
      <c r="C23" s="54"/>
      <c r="D23" s="65">
        <f>SUM(D18:D22)-D21</f>
        <v>200000000</v>
      </c>
      <c r="E23" s="62"/>
      <c r="F23" s="65">
        <f>SUM(F18:F22)-F21</f>
        <v>39809592</v>
      </c>
      <c r="G23" s="62"/>
      <c r="H23" s="65">
        <f>SUM(H18:H22)-H21</f>
        <v>20000000</v>
      </c>
      <c r="I23" s="62"/>
      <c r="J23" s="65">
        <f>SUM(J18:J22)-J21</f>
        <v>232242613</v>
      </c>
      <c r="K23" s="62"/>
      <c r="L23" s="65">
        <f>SUM(L18:L22)-L21</f>
        <v>492052205</v>
      </c>
    </row>
    <row r="24" spans="1:12" ht="23.25" customHeight="1" thickTop="1"/>
    <row r="25" spans="1:12" ht="23.25" customHeight="1">
      <c r="A25" s="67" t="s">
        <v>1</v>
      </c>
    </row>
  </sheetData>
  <mergeCells count="1">
    <mergeCell ref="H7:J7"/>
  </mergeCells>
  <printOptions horizontalCentered="1" gridLinesSet="0"/>
  <pageMargins left="0.74803149606299213" right="0.19685039370078741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34481</vt:lpwstr>
  </property>
  <property fmtid="{D5CDD505-2E9C-101B-9397-08002B2CF9AE}" pid="4" name="OptimizationTime">
    <vt:lpwstr>20220217_1725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NAV000</vt:lpstr>
      <vt:lpstr>NAV001</vt:lpstr>
      <vt:lpstr>BS (2)</vt:lpstr>
      <vt:lpstr>pl&amp;cf</vt:lpstr>
      <vt:lpstr>CE (2)</vt:lpstr>
      <vt:lpstr>'BS (2)'!Print_Area</vt:lpstr>
      <vt:lpstr>'pl&amp;cf'!Print_Area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Daughtrat Wongsangthip</cp:lastModifiedBy>
  <cp:lastPrinted>2022-02-03T11:38:29Z</cp:lastPrinted>
  <dcterms:created xsi:type="dcterms:W3CDTF">1997-08-09T11:52:15Z</dcterms:created>
  <dcterms:modified xsi:type="dcterms:W3CDTF">2022-02-17T09:50:56Z</dcterms:modified>
</cp:coreProperties>
</file>