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ate1904="1" backupFile="1" codeName="ThisWorkbook"/>
  <mc:AlternateContent xmlns:mc="http://schemas.openxmlformats.org/markup-compatibility/2006">
    <mc:Choice Requires="x15">
      <x15ac:absPath xmlns:x15ac="http://schemas.microsoft.com/office/spreadsheetml/2010/11/ac" url="https://people.ey.com/personal/daughtrat_wongsangthip_th_ey_com/Documents/Desktop/"/>
    </mc:Choice>
  </mc:AlternateContent>
  <xr:revisionPtr revIDLastSave="0" documentId="8_{F9837DE4-D125-41FF-B9E4-46DC46840A04}" xr6:coauthVersionLast="46" xr6:coauthVersionMax="46" xr10:uidLastSave="{00000000-0000-0000-0000-000000000000}"/>
  <bookViews>
    <workbookView xWindow="-120" yWindow="-120" windowWidth="20730" windowHeight="11160" firstSheet="2" activeTab="4"/>
  </bookViews>
  <sheets>
    <sheet name="000000" sheetId="1" state="veryHidden" r:id="rId1"/>
    <sheet name="pldt" sheetId="2" state="veryHidden" r:id=""/>
    <sheet name="BS" sheetId="19" r:id="rId2"/>
    <sheet name="BS&amp;PL" sheetId="3" r:id="rId3"/>
    <sheet name="ce (2)" sheetId="20" r:id="rId4"/>
    <sheet name="000" sheetId="4" state="veryHidden" r:id="rId5"/>
    <sheet name="BMV" sheetId="18" state="veryHidden" r:id=""/>
  </sheets>
  <definedNames>
    <definedName name="_xlnm.Print_Area" localSheetId="2">BS!$A$1:$G$61</definedName>
    <definedName name="_xlnm.Print_Area" localSheetId="3">'BS&amp;PL'!$A$1:$H$111</definedName>
    <definedName name="_xlnm.Print_Area" localSheetId="4">'ce (2)'!$A$1:$L$24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18" i="3"/>
  <c r="E20" i="3"/>
  <c r="E37" i="19"/>
  <c r="E42" i="19"/>
  <c r="E12" i="19"/>
  <c r="G99" i="3"/>
  <c r="G92" i="3"/>
  <c r="G29" i="3"/>
  <c r="G30" i="3"/>
  <c r="J10" i="20"/>
  <c r="L10" i="20"/>
  <c r="G17" i="3"/>
  <c r="G18" i="3"/>
  <c r="G20" i="3"/>
  <c r="G11" i="3"/>
  <c r="G37" i="19"/>
  <c r="G12" i="19"/>
  <c r="G20" i="19"/>
  <c r="E99" i="3"/>
  <c r="E41" i="19"/>
  <c r="G41" i="19"/>
  <c r="G42" i="19"/>
  <c r="E92" i="3"/>
  <c r="E29" i="3"/>
  <c r="E30" i="3"/>
  <c r="J19" i="20"/>
  <c r="L19" i="20"/>
  <c r="G19" i="19"/>
  <c r="H11" i="20"/>
  <c r="H15" i="20"/>
  <c r="F11" i="20"/>
  <c r="F15" i="20"/>
  <c r="G49" i="19"/>
  <c r="D11" i="20"/>
  <c r="D15" i="20"/>
  <c r="D20" i="20"/>
  <c r="D22" i="20"/>
  <c r="H20" i="20"/>
  <c r="F20" i="20"/>
  <c r="E19" i="19"/>
  <c r="E20" i="19"/>
  <c r="L8" i="20"/>
  <c r="L21" i="20"/>
  <c r="L14" i="20"/>
  <c r="L12" i="20"/>
  <c r="E17" i="3"/>
  <c r="D17" i="20"/>
  <c r="G48" i="19"/>
  <c r="H17" i="20"/>
  <c r="H22" i="20"/>
  <c r="E51" i="19"/>
  <c r="G51" i="19"/>
  <c r="F17" i="20"/>
  <c r="F22" i="20"/>
  <c r="E49" i="19"/>
  <c r="G22" i="3"/>
  <c r="G46" i="3"/>
  <c r="G63" i="3"/>
  <c r="G73" i="3"/>
  <c r="G77" i="3"/>
  <c r="G100" i="3"/>
  <c r="G102" i="3"/>
  <c r="E22" i="3"/>
  <c r="E46" i="3"/>
  <c r="E63" i="3"/>
  <c r="E73" i="3"/>
  <c r="E77" i="3"/>
  <c r="E100" i="3"/>
  <c r="E102" i="3"/>
  <c r="E32" i="3"/>
  <c r="E35" i="3"/>
  <c r="J18" i="20"/>
  <c r="G32" i="3"/>
  <c r="J9" i="20"/>
  <c r="J20" i="20"/>
  <c r="L18" i="20"/>
  <c r="L20" i="20"/>
  <c r="J11" i="20"/>
  <c r="J15" i="20"/>
  <c r="L9" i="20"/>
  <c r="L11" i="20"/>
  <c r="L15" i="20"/>
  <c r="L17" i="20"/>
  <c r="L22" i="20"/>
  <c r="J17" i="20"/>
  <c r="G52" i="19"/>
  <c r="G53" i="19"/>
  <c r="G54" i="19"/>
  <c r="G55" i="19"/>
  <c r="J22" i="20"/>
  <c r="E52" i="19"/>
  <c r="E53" i="19"/>
  <c r="E54" i="19"/>
  <c r="E55" i="19"/>
</calcChain>
</file>

<file path=xl/sharedStrings.xml><?xml version="1.0" encoding="utf-8"?>
<sst xmlns="http://schemas.openxmlformats.org/spreadsheetml/2006/main" count="194" uniqueCount="159">
  <si>
    <t>สินทรัพย์</t>
  </si>
  <si>
    <t>สินทรัพย์หมุนเวียน</t>
  </si>
  <si>
    <t>รวมสินทรัพย์หมุนเวียน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</si>
  <si>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</si>
  <si>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</si>
  <si>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หนี้สินหมุนเวียน</t>
  </si>
  <si>
    <t>รวมหนี้สินหมุนเวียน</t>
  </si>
  <si>
    <t>ส่วนของผู้ถือหุ้น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</si>
  <si>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</si>
  <si>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</si>
  <si>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</si>
  <si>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สินทรัพย์ไม่หมุนเวียน</t>
  </si>
  <si>
    <t>รวมสินทรัพย์ไม่หมุนเวียน</t>
  </si>
  <si>
    <t>งบแสดงการเปลี่ยนแปลงส่วนของผู้ถือหุ้น</t>
  </si>
  <si>
    <t>ยังไม่ได้จัดสรร</t>
  </si>
  <si>
    <t>ทุนเรือนหุ้น</t>
  </si>
  <si>
    <t>ชำระแล้ว</t>
  </si>
  <si>
    <t>ที่ออกและ</t>
  </si>
  <si>
    <t>เงินสดและรายการเทียบเท่าเงินสด</t>
  </si>
  <si>
    <t>สินทรัพย์หมุนเวียนอื่น</t>
  </si>
  <si>
    <t>หนี้สินและส่วนของผู้ถือหุ้น</t>
  </si>
  <si>
    <t>หนี้สินหมุนเวียนอื่น</t>
  </si>
  <si>
    <t>รายได้</t>
  </si>
  <si>
    <t>รวมรายได้</t>
  </si>
  <si>
    <t>ค่าใช้จ่าย</t>
  </si>
  <si>
    <t>รวมค่าใช้จ่าย</t>
  </si>
  <si>
    <t>รายได้อื่น</t>
  </si>
  <si>
    <t>ค่าใช้จ่ายในการบริหาร</t>
  </si>
  <si>
    <t>งบแสดงฐานะการเงิน</t>
  </si>
  <si>
    <t>งบแสดงฐานะการเงิน (ต่อ)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</si>
  <si>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</si>
  <si>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</si>
  <si>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</si>
  <si>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</si>
  <si>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หมายเหตุ</t>
  </si>
  <si>
    <t>ลูกหนี้การค้าและลูกหนี้อื่น</t>
  </si>
  <si>
    <t>สินค้าคงเหลือ</t>
  </si>
  <si>
    <t>อุปกรณ์</t>
  </si>
  <si>
    <t>เจ้าหนี้การค้าและเจ้าหนี้อื่น</t>
  </si>
  <si>
    <t>(หน่วย: บาท)</t>
  </si>
  <si>
    <t>รายได้จากการขาย</t>
  </si>
  <si>
    <t>ต้นทุนขาย</t>
  </si>
  <si>
    <t>รวม</t>
  </si>
  <si>
    <t>สินทรัพย์ไม่หมุนเวียนอื่น</t>
  </si>
  <si>
    <t>งบกระแสเงินสด</t>
  </si>
  <si>
    <t>กระแสเงินสดจากกิจกรรมดำเนินงาน</t>
  </si>
  <si>
    <t>กำไรก่อนภาษี</t>
  </si>
  <si>
    <t xml:space="preserve">รายการปรับกระทบกำไรก่อนภาษีเป็นเงินสดรับ(จ่าย) 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</si>
  <si>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</si>
  <si>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</si>
  <si>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</si>
  <si>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>กำไรจากการดำเนินงานก่อนการเปลี่ยนแปลงใน</t>
  </si>
  <si>
    <t xml:space="preserve">   สินทรัพย์และหนี้สินดำเนินงาน</t>
  </si>
  <si>
    <t xml:space="preserve">   ลูกหนี้การค้าและลูกหนี้อื่น</t>
  </si>
  <si>
    <t xml:space="preserve">   สินค้าคงเหลือ</t>
  </si>
  <si>
    <t xml:space="preserve">   สินทรัพย์หมุนเวียนอื่น</t>
  </si>
  <si>
    <t xml:space="preserve">   สินทรัพย์ไม่หมุนเวียนอื่น</t>
  </si>
  <si>
    <t xml:space="preserve">   เจ้าหนี้การค้าและเจ้าหนี้อื่น</t>
  </si>
  <si>
    <t xml:space="preserve">   หนี้สินหมุนเวียนอื่น</t>
  </si>
  <si>
    <t>จ่ายภาษีเงินได้</t>
  </si>
  <si>
    <t>งบกระแสเงินสด (ต่อ)</t>
  </si>
  <si>
    <t>กระแสเงินสดจากกิจกรรมลงทุน</t>
  </si>
  <si>
    <t>ดอกเบี้ยรับ</t>
  </si>
  <si>
    <t>เงินสดและรายการเทียบเท่าเงินสดต้นปี</t>
  </si>
  <si>
    <t xml:space="preserve">เงินสดและรายการเทียบเท่าเงินสดปลายปี  </t>
  </si>
  <si>
    <t>ภาษีเงินได้ค้างจ่าย</t>
  </si>
  <si>
    <t>รายได้จากการบริการ</t>
  </si>
  <si>
    <t>ต้นทุนบริการ</t>
  </si>
  <si>
    <t>ค่าใช้จ่ายภาษีเงินได้</t>
  </si>
  <si>
    <t>กำไรก่อนค่าใช้จ่ายภาษีเงินได้</t>
  </si>
  <si>
    <t>กำไรต่อหุ้นขั้นพื้นฐาน</t>
  </si>
  <si>
    <t xml:space="preserve">   จากกิจกรรมดำเนินงาน:</t>
  </si>
  <si>
    <t>สินทรัพย์ดำเนินงาน(เพิ่มขึ้น)ลดลง:</t>
  </si>
  <si>
    <t>หนี้สินดำเนินงานเพิ่มขึ้น(ลดลง):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</si>
  <si>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</si>
  <si>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</si>
  <si>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</si>
  <si>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 xml:space="preserve">   ค่าใช้จ่ายดอกเบี้ย</t>
  </si>
  <si>
    <t>ซื้ออุปกรณ์</t>
  </si>
  <si>
    <t>สินทรัพย์ไม่มีตัวตนเพิ่มขึ้น</t>
  </si>
  <si>
    <t>เงินปันผลจ่าย</t>
  </si>
  <si>
    <t>จ่ายดอกเบี้ย</t>
  </si>
  <si>
    <t>เงินสดรับจากการจำหน่ายอุปกรณ์</t>
  </si>
  <si>
    <t>กำไร</t>
  </si>
  <si>
    <t>จำนวนหุ้นสามัญถัวเฉลี่ยถ่วงน้ำหนัก (หุ้น)</t>
  </si>
  <si>
    <t>งบกำไรขาดทุนเบ็ดเสร็จ</t>
  </si>
  <si>
    <t>กำไรขาดทุน</t>
  </si>
  <si>
    <t>กำไรขาดทุนเบ็ดเสร็จรวมสำหรับปี</t>
  </si>
  <si>
    <t>สำรองตามกฎหมาย</t>
  </si>
  <si>
    <t>จัดสรรแล้ว -</t>
  </si>
  <si>
    <t xml:space="preserve">บริษัท เอส พี วี ไอ จำกัด (มหาชน) </t>
  </si>
  <si>
    <t>สินทรัพย์ภาษีเงินได้รอตัดบัญชี</t>
  </si>
  <si>
    <t xml:space="preserve">   ทุนจดทะเบียน</t>
  </si>
  <si>
    <t xml:space="preserve">       หุ้นสามัญ 400,000,000 หุ้น มูลค่าหุ้นละ 0.50 บาท</t>
  </si>
  <si>
    <t xml:space="preserve">   ทุนออกจำหน่ายและชำระเต็มมูลค่าแล้ว</t>
  </si>
  <si>
    <t>โอนกำไรสะสมที่ยังไม่จัดสรรเป็น</t>
  </si>
  <si>
    <t xml:space="preserve">   สำรองตามกฎหมาย</t>
  </si>
  <si>
    <t>(หน่วย:บาท)</t>
  </si>
  <si>
    <t>ส่วนเกินมูลค่าหุ้นสามัญ</t>
  </si>
  <si>
    <t>กำไรสำหรับปี</t>
  </si>
  <si>
    <t>กำไรขาดทุนเบ็ดเสร็จอื่นสำหรับปี</t>
  </si>
  <si>
    <t>ส่วนเกิน</t>
  </si>
  <si>
    <t>มูลค่าหุ้นสามัญ</t>
  </si>
  <si>
    <t xml:space="preserve">กำไรขาดทุนเบ็ดเสร็จรวมสำหรับปี </t>
  </si>
  <si>
    <t>เงินปันผลค้างจ่าย</t>
  </si>
  <si>
    <t>ข้อมูลกระแสเงินสดเปิดเผยเพิ่มเติม</t>
  </si>
  <si>
    <t>รายการที่ไม่เกี่ยวข้องกับเงินสด</t>
  </si>
  <si>
    <t xml:space="preserve">กำไรสำหรับปี </t>
  </si>
  <si>
    <t xml:space="preserve">กำไรขาดทุนเบ็ดเสร็จอื่นสำหรับปี </t>
  </si>
  <si>
    <t>สินทรัพย์ไม่มีตัวตน</t>
  </si>
  <si>
    <t xml:space="preserve">   โอนสินค้าคงเหลือเป็นอุปกรณ์</t>
  </si>
  <si>
    <t>กำไรขาดทุนเบ็ดเสร็จอื่น:</t>
  </si>
  <si>
    <t>ผลขาดทุนจากการประมาณการตามหลักคณิตศาสตร์ประกันภัย</t>
  </si>
  <si>
    <t>รายการที่จะไม่ถูกบันทึกในส่วนของกำไรหรือขาดทุนในภายหลัง</t>
  </si>
  <si>
    <t>หัก: ผลกระทบของภาษีเงินได้</t>
  </si>
  <si>
    <t>รายการที่จะไม่ถูกบันทึกในส่วนของกำไรหรือขาดทุน</t>
  </si>
  <si>
    <t xml:space="preserve">   ในภายหลัง - สุทธิจากภาษีเงินได้</t>
  </si>
  <si>
    <t>ค่าใช้จ่ายในการขายและจัดจำหน่าย</t>
  </si>
  <si>
    <t xml:space="preserve">   การปรับลดสินค้าเป็นมูลค่าสุทธิที่จะได้รับ</t>
  </si>
  <si>
    <t>ยอดคงเหลือ ณ วันที่ 1 มกราคม 2563</t>
  </si>
  <si>
    <t>ยอดคงเหลือ ณ วันที่ 31 ธันวาคม 2563</t>
  </si>
  <si>
    <t>2563</t>
  </si>
  <si>
    <t>สินทรัพย์สิทธิการใช้</t>
  </si>
  <si>
    <t>เงินกู้ยืมระยะสั้นจากสถาบันการเงิน</t>
  </si>
  <si>
    <t>ส่วนของหนี้สินตามสัญญาเช่าที่ถึงกำหนดชำระภายในหนึ่งปี</t>
  </si>
  <si>
    <t>หนี้สินตามสัญญาเช่า - สุทธิที่ถึงกำหนดชำระภายในหนึ่งปี</t>
  </si>
  <si>
    <t xml:space="preserve">   กำไรจากการจำหน่ายเงินลงทุนในกองทุนเปิด</t>
  </si>
  <si>
    <t>เงินสดจ่ายสินทรัพย์สิทธิการใช้</t>
  </si>
  <si>
    <t xml:space="preserve">   เจ้าหนี้จากการซื้ออุปกรณ์</t>
  </si>
  <si>
    <t xml:space="preserve">   โอนกลับค่าเผื่อการด้อยค่าของอุปกรณ์</t>
  </si>
  <si>
    <t xml:space="preserve">   ขาดทุนจากอัตราแลกเปลี่ยนที่ยังไม่เกิดขึ้นจริง</t>
  </si>
  <si>
    <t xml:space="preserve">   การลดค่าเช่าตามสัญญาจากผู้ให้เช่า</t>
  </si>
  <si>
    <t>รับคืนภาษีเงินได้ถูกหัก ณ ที่จ่าย</t>
  </si>
  <si>
    <t>เงินสดสุทธิจาก(ใช้ไปใน)กิจกรรมดำเนินงาน</t>
  </si>
  <si>
    <t>สินทรัพย์ทางการเงินหมุนเวียนอื่นลดลง</t>
  </si>
  <si>
    <t>สินทรัพย์ทางการเงินไม่หมุนเวียนอื่นลดลง</t>
  </si>
  <si>
    <t>เงินกู้ยืมระยะสั้นจากสถาบันการเงินเพิ่มขึ้น</t>
  </si>
  <si>
    <t>เงินสดสุทธิจาก(ใช้ไปใน)กิจกรรมจัดหาเงิน</t>
  </si>
  <si>
    <t xml:space="preserve">   เจ้าหนี้จากการซื้อสินทรัพย์ไม่มีตัวตน</t>
  </si>
  <si>
    <t>เงินสดสุทธิจาก(ใช้ไปใน)กิจกรรมลงทุน</t>
  </si>
  <si>
    <t>กระแสเงินสดจากกิจกรรมจัดหาเงิน</t>
  </si>
  <si>
    <t>ต้นทุนทางการเงิน</t>
  </si>
  <si>
    <t>กำไรจากกิจกรรมดำเนินงาน</t>
  </si>
  <si>
    <t>ชำระคืนเงินต้นของหนี้สินตามสัญญาเช่า</t>
  </si>
  <si>
    <t>ชำระคืนเงินกู้ยืมระยะสั้นจากสถาบันการเงิน</t>
  </si>
  <si>
    <t>ณ วันที่ 31 ธันวาคม 2564</t>
  </si>
  <si>
    <t>2564</t>
  </si>
  <si>
    <t>สำหรับปีสิ้นสุดวันที่ 31 ธันวาคม 2564</t>
  </si>
  <si>
    <t>ยอดคงเหลือ ณ วันที่ 1 มกราคม 2564</t>
  </si>
  <si>
    <t>ยอดคงเหลือ ณ วันที่ 31 ธันวาคม 2564</t>
  </si>
  <si>
    <t>6, 8</t>
  </si>
  <si>
    <t>6, 15</t>
  </si>
  <si>
    <t xml:space="preserve">   ขาดทุน(กำไร)จากการจำหน่ายอุปกรณ์</t>
  </si>
  <si>
    <t xml:space="preserve">   โอนกลับค่าเผื่อการด้อยค่าเงินมัดจำจากสัญญาเช่า</t>
  </si>
  <si>
    <t>เงินสดจาก(ใช้ไปใน)กิจกรรมดำเนินงาน</t>
  </si>
  <si>
    <t xml:space="preserve">   ค่าเผื่อผลขาดทุนด้านเครดิตที่คาดว่าจะเกิดขึ้น(โอนกลับ)</t>
  </si>
  <si>
    <t>เงินสดและรายการเทียบเท่าเงินสดเพิ่มขึ้นสุทธิ</t>
  </si>
  <si>
    <t xml:space="preserve">   การเพิ่มขึ้นของสินทรัพย์สิทธิการใช้และหนี้สินตามสัญญาเช่า</t>
  </si>
  <si>
    <t xml:space="preserve">   กำไรจากการเปลี่ยนแปลงสัญญาเช่า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</si>
</sst>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87" formatCode="0.0%"/>
    <numFmt numFmtId="188" formatCode="dd\-mmm\-yy_)"/>
    <numFmt numFmtId="189" formatCode="0.00_)"/>
    <numFmt numFmtId="190" formatCode="#,##0.00\ &quot;F&quot;;\-#,##0.00\ &quot;F&quot;"/>
    <numFmt numFmtId="213" formatCode="#,##0_ ;[Red]\-#,##0\ "/>
  </numFmts>
  <fonts count="15">
    <font>
      <sz val="10"/>
      <name val="ApFont"/>
    </font>
    <font>
      <sz val="10"/>
      <name val="ApFont"/>
    </font>
    <font>
      <sz val="14"/>
      <name val="Angsana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5"/>
      <name val="Angsana New"/>
      <family val="1"/>
    </font>
    <font>
      <sz val="15"/>
      <name val="Angsana New"/>
      <family val="1"/>
    </font>
    <font>
      <sz val="15"/>
      <color indexed="8"/>
      <name val="Angsana New"/>
      <family val="1"/>
    </font>
    <font>
      <u/>
      <sz val="15"/>
      <name val="Angsana New"/>
      <family val="1"/>
    </font>
    <font>
      <u/>
      <sz val="15"/>
      <color indexed="8"/>
      <name val="Angsana New"/>
      <family val="1"/>
    </font>
    <font>
      <i/>
      <sz val="15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" fontId="1" fillId="0" borderId="0" applyFont="0" applyFill="0" applyBorder="0" applyAlignment="0" applyProtection="0"/>
    <xf numFmtId="190" fontId="2" fillId="0" borderId="0"/>
    <xf numFmtId="188" fontId="2" fillId="0" borderId="0"/>
    <xf numFmtId="187" fontId="2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8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0" fontId="3" fillId="0" borderId="0" applyFont="0" applyFill="0" applyBorder="0" applyAlignment="0" applyProtection="0"/>
    <xf numFmtId="1" fontId="3" fillId="0" borderId="2" applyNumberFormat="0" applyFill="0" applyAlignment="0" applyProtection="0">
      <alignment horizontal="center" vertical="center"/>
    </xf>
  </cellStyleXfs>
  <cellXfs count="105">
    <xf numFmtId="0" fontId="0" fillId="0" borderId="0" xfId="0"/>
    <xf numFmtId="41" fontId="9" fillId="0" borderId="0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9" fillId="0" borderId="0" xfId="0" applyNumberFormat="1" applyFont="1" applyFill="1" applyAlignment="1"/>
    <xf numFmtId="41" fontId="9" fillId="0" borderId="4" xfId="0" applyNumberFormat="1" applyFont="1" applyFill="1" applyBorder="1" applyAlignment="1"/>
    <xf numFmtId="41" fontId="9" fillId="0" borderId="5" xfId="0" applyNumberFormat="1" applyFont="1" applyFill="1" applyBorder="1" applyAlignment="1"/>
    <xf numFmtId="41" fontId="9" fillId="0" borderId="0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/>
    <xf numFmtId="41" fontId="8" fillId="0" borderId="4" xfId="0" applyNumberFormat="1" applyFont="1" applyFill="1" applyBorder="1" applyAlignment="1"/>
    <xf numFmtId="41" fontId="8" fillId="0" borderId="3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Continuous"/>
    </xf>
    <xf numFmtId="41" fontId="9" fillId="0" borderId="0" xfId="0" applyNumberFormat="1" applyFont="1" applyFill="1" applyBorder="1" applyAlignment="1">
      <alignment horizontal="centerContinuous"/>
    </xf>
    <xf numFmtId="0" fontId="8" fillId="0" borderId="0" xfId="0" applyFont="1" applyFill="1" applyAlignment="1"/>
    <xf numFmtId="41" fontId="9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Continuous"/>
    </xf>
    <xf numFmtId="0" fontId="10" fillId="0" borderId="0" xfId="0" applyFont="1" applyFill="1" applyAlignment="1">
      <alignment horizontal="centerContinuous"/>
    </xf>
    <xf numFmtId="37" fontId="9" fillId="0" borderId="0" xfId="0" quotePrefix="1" applyNumberFormat="1" applyFont="1" applyFill="1" applyBorder="1" applyAlignment="1">
      <alignment horizontal="center"/>
    </xf>
    <xf numFmtId="37" fontId="11" fillId="0" borderId="0" xfId="0" quotePrefix="1" applyNumberFormat="1" applyFont="1" applyFill="1" applyBorder="1" applyAlignment="1">
      <alignment horizontal="center"/>
    </xf>
    <xf numFmtId="0" fontId="11" fillId="0" borderId="0" xfId="1" quotePrefix="1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1" fontId="8" fillId="0" borderId="0" xfId="0" applyNumberFormat="1" applyFont="1" applyFill="1" applyAlignment="1"/>
    <xf numFmtId="0" fontId="8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Continuous"/>
    </xf>
    <xf numFmtId="41" fontId="9" fillId="0" borderId="0" xfId="0" applyNumberFormat="1" applyFont="1" applyFill="1" applyBorder="1" applyAlignment="1">
      <alignment horizontal="center"/>
    </xf>
    <xf numFmtId="4" fontId="8" fillId="0" borderId="0" xfId="1" applyFont="1" applyFill="1" applyAlignment="1"/>
    <xf numFmtId="213" fontId="9" fillId="0" borderId="0" xfId="0" applyNumberFormat="1" applyFont="1" applyFill="1" applyBorder="1" applyAlignment="1"/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37" fontId="8" fillId="0" borderId="0" xfId="0" applyNumberFormat="1" applyFont="1" applyFill="1" applyBorder="1" applyAlignment="1">
      <alignment horizontal="centerContinuous"/>
    </xf>
    <xf numFmtId="37" fontId="8" fillId="0" borderId="0" xfId="0" applyNumberFormat="1" applyFont="1" applyFill="1" applyBorder="1" applyAlignment="1"/>
    <xf numFmtId="41" fontId="8" fillId="0" borderId="0" xfId="0" applyNumberFormat="1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39" fontId="8" fillId="0" borderId="5" xfId="0" applyNumberFormat="1" applyFont="1" applyFill="1" applyBorder="1" applyAlignment="1"/>
    <xf numFmtId="37" fontId="8" fillId="0" borderId="5" xfId="0" applyNumberFormat="1" applyFont="1" applyFill="1" applyBorder="1" applyAlignment="1"/>
    <xf numFmtId="40" fontId="7" fillId="0" borderId="0" xfId="0" applyNumberFormat="1" applyFont="1" applyFill="1" applyAlignment="1">
      <alignment horizontal="left"/>
    </xf>
    <xf numFmtId="40" fontId="7" fillId="0" borderId="0" xfId="0" applyNumberFormat="1" applyFont="1" applyFill="1" applyAlignment="1"/>
    <xf numFmtId="1" fontId="7" fillId="0" borderId="0" xfId="0" applyNumberFormat="1" applyFont="1" applyFill="1" applyAlignment="1"/>
    <xf numFmtId="40" fontId="8" fillId="0" borderId="0" xfId="0" applyNumberFormat="1" applyFont="1" applyFill="1" applyAlignment="1"/>
    <xf numFmtId="1" fontId="8" fillId="0" borderId="0" xfId="0" applyNumberFormat="1" applyFont="1" applyFill="1" applyAlignment="1"/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/>
    <xf numFmtId="41" fontId="8" fillId="0" borderId="0" xfId="1" applyNumberFormat="1" applyFont="1" applyFill="1" applyBorder="1" applyAlignment="1">
      <alignment horizontal="center"/>
    </xf>
    <xf numFmtId="41" fontId="8" fillId="0" borderId="4" xfId="1" applyNumberFormat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/>
    </xf>
    <xf numFmtId="41" fontId="8" fillId="0" borderId="4" xfId="1" applyNumberFormat="1" applyFont="1" applyFill="1" applyBorder="1" applyAlignment="1"/>
    <xf numFmtId="41" fontId="8" fillId="0" borderId="3" xfId="1" applyNumberFormat="1" applyFont="1" applyFill="1" applyBorder="1" applyAlignment="1"/>
    <xf numFmtId="41" fontId="8" fillId="0" borderId="0" xfId="1" applyNumberFormat="1" applyFont="1" applyFill="1" applyAlignment="1">
      <alignment horizontal="center"/>
    </xf>
    <xf numFmtId="41" fontId="8" fillId="0" borderId="7" xfId="1" applyNumberFormat="1" applyFont="1" applyFill="1" applyBorder="1" applyAlignment="1"/>
    <xf numFmtId="41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213" fontId="13" fillId="0" borderId="0" xfId="0" applyNumberFormat="1" applyFont="1" applyFill="1" applyBorder="1" applyAlignme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9" fontId="8" fillId="0" borderId="0" xfId="14" applyFont="1" applyAlignment="1">
      <alignment vertical="center"/>
    </xf>
    <xf numFmtId="41" fontId="8" fillId="0" borderId="0" xfId="0" applyNumberFormat="1" applyFont="1" applyBorder="1" applyAlignment="1"/>
    <xf numFmtId="41" fontId="8" fillId="0" borderId="0" xfId="0" applyNumberFormat="1" applyFont="1" applyBorder="1"/>
    <xf numFmtId="41" fontId="8" fillId="0" borderId="0" xfId="0" applyNumberFormat="1" applyFont="1" applyAlignment="1">
      <alignment horizontal="center"/>
    </xf>
    <xf numFmtId="41" fontId="8" fillId="0" borderId="7" xfId="0" applyNumberFormat="1" applyFont="1" applyBorder="1" applyAlignment="1"/>
    <xf numFmtId="41" fontId="8" fillId="0" borderId="0" xfId="0" applyNumberFormat="1" applyFont="1" applyAlignment="1"/>
    <xf numFmtId="37" fontId="12" fillId="0" borderId="0" xfId="0" applyNumberFormat="1" applyFont="1" applyFill="1" applyAlignment="1">
      <alignment horizontal="center"/>
    </xf>
    <xf numFmtId="38" fontId="8" fillId="0" borderId="0" xfId="0" applyNumberFormat="1" applyFont="1" applyFill="1" applyAlignment="1">
      <alignment horizontal="left"/>
    </xf>
    <xf numFmtId="38" fontId="7" fillId="0" borderId="0" xfId="0" applyNumberFormat="1" applyFont="1" applyFill="1" applyAlignment="1">
      <alignment horizontal="left"/>
    </xf>
    <xf numFmtId="41" fontId="8" fillId="0" borderId="0" xfId="0" applyNumberFormat="1" applyFont="1" applyBorder="1" applyAlignment="1">
      <alignment horizontal="center"/>
    </xf>
    <xf numFmtId="41" fontId="8" fillId="0" borderId="8" xfId="0" applyNumberFormat="1" applyFont="1" applyBorder="1" applyAlignment="1"/>
    <xf numFmtId="41" fontId="8" fillId="0" borderId="9" xfId="0" applyNumberFormat="1" applyFont="1" applyBorder="1" applyAlignment="1"/>
    <xf numFmtId="38" fontId="12" fillId="0" borderId="0" xfId="0" applyNumberFormat="1" applyFont="1" applyFill="1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0" xfId="0" applyFont="1"/>
    <xf numFmtId="40" fontId="8" fillId="0" borderId="0" xfId="0" applyNumberFormat="1" applyFont="1" applyFill="1" applyBorder="1" applyAlignment="1"/>
    <xf numFmtId="1" fontId="8" fillId="0" borderId="0" xfId="0" applyNumberFormat="1" applyFont="1" applyFill="1" applyBorder="1" applyAlignment="1"/>
    <xf numFmtId="41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41" fontId="9" fillId="0" borderId="0" xfId="0" applyNumberFormat="1" applyFont="1"/>
    <xf numFmtId="41" fontId="8" fillId="0" borderId="0" xfId="0" applyNumberFormat="1" applyFont="1"/>
    <xf numFmtId="41" fontId="9" fillId="0" borderId="4" xfId="0" applyNumberFormat="1" applyFont="1" applyBorder="1"/>
    <xf numFmtId="41" fontId="9" fillId="0" borderId="3" xfId="0" applyNumberFormat="1" applyFont="1" applyBorder="1"/>
    <xf numFmtId="41" fontId="9" fillId="0" borderId="0" xfId="0" applyNumberFormat="1" applyFont="1" applyAlignment="1">
      <alignment horizontal="right"/>
    </xf>
    <xf numFmtId="41" fontId="8" fillId="0" borderId="4" xfId="0" applyNumberFormat="1" applyFont="1" applyBorder="1"/>
    <xf numFmtId="41" fontId="8" fillId="0" borderId="0" xfId="1" applyNumberFormat="1" applyFont="1" applyAlignment="1"/>
    <xf numFmtId="41" fontId="8" fillId="0" borderId="4" xfId="0" applyNumberFormat="1" applyFont="1" applyBorder="1" applyAlignment="1"/>
    <xf numFmtId="49" fontId="14" fillId="0" borderId="0" xfId="0" applyNumberFormat="1" applyFont="1" applyFill="1" applyAlignment="1"/>
    <xf numFmtId="41" fontId="8" fillId="0" borderId="4" xfId="0" applyNumberFormat="1" applyFont="1" applyBorder="1" applyAlignment="1">
      <alignment horizontal="center"/>
    </xf>
    <xf numFmtId="41" fontId="8" fillId="0" borderId="4" xfId="0" applyNumberFormat="1" applyFont="1" applyFill="1" applyBorder="1" applyAlignment="1">
      <alignment horizontal="center"/>
    </xf>
    <xf numFmtId="41" fontId="8" fillId="0" borderId="3" xfId="0" applyNumberFormat="1" applyFont="1" applyFill="1" applyBorder="1" applyAlignment="1">
      <alignment horizontal="center"/>
    </xf>
    <xf numFmtId="41" fontId="8" fillId="0" borderId="5" xfId="0" applyNumberFormat="1" applyFont="1" applyFill="1" applyBorder="1" applyAlignment="1">
      <alignment horizontal="center"/>
    </xf>
    <xf numFmtId="38" fontId="8" fillId="0" borderId="0" xfId="0" applyNumberFormat="1" applyFont="1" applyFill="1" applyBorder="1" applyAlignment="1"/>
    <xf numFmtId="39" fontId="8" fillId="0" borderId="5" xfId="0" applyNumberFormat="1" applyFont="1" applyBorder="1" applyAlignment="1"/>
    <xf numFmtId="37" fontId="8" fillId="0" borderId="0" xfId="0" applyNumberFormat="1" applyFont="1" applyAlignment="1"/>
    <xf numFmtId="37" fontId="8" fillId="0" borderId="5" xfId="0" applyNumberFormat="1" applyFont="1" applyBorder="1" applyAlignment="1"/>
    <xf numFmtId="40" fontId="8" fillId="0" borderId="0" xfId="0" applyNumberFormat="1" applyFont="1" applyAlignment="1"/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</cellXfs>
  <cellStyles count="17">
    <cellStyle name="Comma" xfId="1" builtinId="3"/>
    <cellStyle name="comma zerodec" xfId="2"/>
    <cellStyle name="Currency1" xfId="3"/>
    <cellStyle name="Dollar (zero dec)" xfId="4"/>
    <cellStyle name="Grey" xfId="5"/>
    <cellStyle name="Input [yellow]" xfId="6"/>
    <cellStyle name="no dec" xfId="7"/>
    <cellStyle name="Normal" xfId="0" builtinId="0"/>
    <cellStyle name="Normal - Style1" xfId="8"/>
    <cellStyle name="Normal 2" xfId="9"/>
    <cellStyle name="Normal 3" xfId="10"/>
    <cellStyle name="Normal 4" xfId="11"/>
    <cellStyle name="Normal 5" xfId="12"/>
    <cellStyle name="Normal 6" xfId="13"/>
    <cellStyle name="Percent" xfId="14" builtinId="5"/>
    <cellStyle name="Percent [2]" xfId="15"/>
    <cellStyle name="Quantity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view="pageBreakPreview" zoomScale="85" zoomScaleNormal="100" zoomScaleSheetLayoutView="85" workbookViewId="0">
      <selection activeCell="C16" sqref="C16"/>
    </sheetView>
  </sheetViews>
  <sheetFormatPr defaultColWidth="10.7109375" defaultRowHeight="21.75" customHeight="1"/>
  <cols>
    <col min="1" max="1" width="45.7109375" style="13" customWidth="1"/>
    <col min="2" max="2" width="1.7109375" style="13" customWidth="1"/>
    <col min="3" max="3" width="7.7109375" style="13" customWidth="1"/>
    <col min="4" max="4" width="1.5703125" style="34" customWidth="1"/>
    <col min="5" max="5" width="14.7109375" style="13" customWidth="1"/>
    <col min="6" max="6" width="1.42578125" style="32" customWidth="1"/>
    <col min="7" max="7" width="14.7109375" style="34" customWidth="1"/>
    <col min="8" max="8" width="0.85546875" style="34" customWidth="1"/>
    <col min="9" max="16384" width="10.7109375" style="13"/>
  </cols>
  <sheetData>
    <row r="1" spans="1:8" ht="21.75" customHeight="1">
      <c r="A1" s="10" t="s">
        <v>90</v>
      </c>
      <c r="B1" s="11"/>
      <c r="C1" s="11"/>
      <c r="D1" s="12"/>
      <c r="G1" s="12"/>
      <c r="H1" s="12"/>
    </row>
    <row r="2" spans="1:8" ht="21.75" customHeight="1">
      <c r="A2" s="10" t="s">
        <v>28</v>
      </c>
      <c r="B2" s="11"/>
      <c r="C2" s="11"/>
      <c r="D2" s="12"/>
      <c r="G2" s="12"/>
      <c r="H2" s="12"/>
    </row>
    <row r="3" spans="1:8" ht="21.75" customHeight="1">
      <c r="A3" s="10" t="s">
        <v>145</v>
      </c>
      <c r="B3" s="11"/>
      <c r="C3" s="11"/>
      <c r="D3" s="12"/>
      <c r="G3" s="12"/>
      <c r="H3" s="12"/>
    </row>
    <row r="4" spans="1:8" ht="21.75" customHeight="1">
      <c r="A4" s="10"/>
      <c r="B4" s="11"/>
      <c r="C4" s="11"/>
      <c r="D4" s="12"/>
      <c r="G4" s="6" t="s">
        <v>97</v>
      </c>
      <c r="H4" s="12"/>
    </row>
    <row r="5" spans="1:8" ht="21.75" customHeight="1">
      <c r="B5" s="11"/>
      <c r="C5" s="16" t="s">
        <v>34</v>
      </c>
      <c r="D5" s="12"/>
      <c r="E5" s="18" t="s">
        <v>146</v>
      </c>
      <c r="F5" s="17"/>
      <c r="G5" s="18" t="s">
        <v>121</v>
      </c>
      <c r="H5" s="12"/>
    </row>
    <row r="6" spans="1:8" ht="21.75" customHeight="1">
      <c r="A6" s="21" t="s">
        <v>0</v>
      </c>
      <c r="D6" s="1"/>
      <c r="G6" s="1"/>
      <c r="H6" s="1"/>
    </row>
    <row r="7" spans="1:8" ht="21.75" customHeight="1">
      <c r="A7" s="21" t="s">
        <v>1</v>
      </c>
      <c r="C7" s="22"/>
      <c r="D7" s="1"/>
      <c r="G7" s="1"/>
      <c r="H7" s="1"/>
    </row>
    <row r="8" spans="1:8" ht="21.75" customHeight="1">
      <c r="A8" s="13" t="s">
        <v>18</v>
      </c>
      <c r="C8" s="22">
        <v>7</v>
      </c>
      <c r="D8" s="22"/>
      <c r="E8" s="85">
        <v>99443075</v>
      </c>
      <c r="F8" s="1"/>
      <c r="G8" s="1">
        <v>44968304</v>
      </c>
      <c r="H8" s="1"/>
    </row>
    <row r="9" spans="1:8" ht="21.75" customHeight="1">
      <c r="A9" s="23" t="s">
        <v>35</v>
      </c>
      <c r="C9" s="22" t="s">
        <v>150</v>
      </c>
      <c r="D9" s="22"/>
      <c r="E9" s="86">
        <v>76546471</v>
      </c>
      <c r="F9" s="7"/>
      <c r="G9" s="24">
        <v>67645095</v>
      </c>
      <c r="H9" s="7"/>
    </row>
    <row r="10" spans="1:8" ht="21.75" customHeight="1">
      <c r="A10" s="23" t="s">
        <v>36</v>
      </c>
      <c r="C10" s="22">
        <v>9</v>
      </c>
      <c r="D10" s="22"/>
      <c r="E10" s="85">
        <v>324716489</v>
      </c>
      <c r="F10" s="1"/>
      <c r="G10" s="1">
        <v>455453939</v>
      </c>
      <c r="H10" s="1"/>
    </row>
    <row r="11" spans="1:8" ht="21.75" customHeight="1">
      <c r="A11" s="13" t="s">
        <v>19</v>
      </c>
      <c r="C11" s="22">
        <v>10</v>
      </c>
      <c r="D11" s="22"/>
      <c r="E11" s="87">
        <v>10760051</v>
      </c>
      <c r="F11" s="1"/>
      <c r="G11" s="4">
        <v>22173187</v>
      </c>
      <c r="H11" s="1"/>
    </row>
    <row r="12" spans="1:8" ht="21.75" customHeight="1">
      <c r="A12" s="21" t="s">
        <v>2</v>
      </c>
      <c r="C12" s="22"/>
      <c r="D12" s="13"/>
      <c r="E12" s="88">
        <f>SUM(E8:E11)</f>
        <v>511466086</v>
      </c>
      <c r="F12" s="1"/>
      <c r="G12" s="2">
        <f>SUM(G8:G11)</f>
        <v>590240525</v>
      </c>
      <c r="H12" s="1"/>
    </row>
    <row r="13" spans="1:8" ht="21.75" customHeight="1">
      <c r="A13" s="21" t="s">
        <v>11</v>
      </c>
      <c r="C13" s="22"/>
      <c r="D13" s="13"/>
      <c r="E13" s="85"/>
      <c r="F13" s="1"/>
      <c r="G13" s="3"/>
      <c r="H13" s="1"/>
    </row>
    <row r="14" spans="1:8" ht="21.75" customHeight="1">
      <c r="A14" s="25" t="s">
        <v>37</v>
      </c>
      <c r="C14" s="22">
        <v>11</v>
      </c>
      <c r="D14" s="22"/>
      <c r="E14" s="85">
        <v>74276641</v>
      </c>
      <c r="F14" s="1"/>
      <c r="G14" s="3">
        <v>56772521</v>
      </c>
      <c r="H14" s="1"/>
    </row>
    <row r="15" spans="1:8" ht="21.75" customHeight="1">
      <c r="A15" s="79" t="s">
        <v>122</v>
      </c>
      <c r="C15" s="22">
        <v>16</v>
      </c>
      <c r="D15" s="22"/>
      <c r="E15" s="85">
        <v>145591509</v>
      </c>
      <c r="F15" s="1"/>
      <c r="G15" s="3">
        <v>162841343</v>
      </c>
      <c r="H15" s="1"/>
    </row>
    <row r="16" spans="1:8" ht="21.75" customHeight="1">
      <c r="A16" s="23" t="s">
        <v>109</v>
      </c>
      <c r="C16" s="22">
        <v>12</v>
      </c>
      <c r="D16" s="22"/>
      <c r="E16" s="85">
        <v>22143205</v>
      </c>
      <c r="F16" s="1"/>
      <c r="G16" s="3">
        <v>18694807</v>
      </c>
      <c r="H16" s="1"/>
    </row>
    <row r="17" spans="1:8" ht="21.75" customHeight="1">
      <c r="A17" s="23" t="s">
        <v>43</v>
      </c>
      <c r="C17" s="22">
        <v>13</v>
      </c>
      <c r="D17" s="22"/>
      <c r="E17" s="85">
        <v>24412212</v>
      </c>
      <c r="F17" s="1"/>
      <c r="G17" s="1">
        <v>22508549</v>
      </c>
      <c r="H17" s="1"/>
    </row>
    <row r="18" spans="1:8" ht="21.75" customHeight="1">
      <c r="A18" s="23" t="s">
        <v>91</v>
      </c>
      <c r="C18" s="22">
        <v>21</v>
      </c>
      <c r="D18" s="22"/>
      <c r="E18" s="87">
        <v>13895058</v>
      </c>
      <c r="F18" s="1"/>
      <c r="G18" s="4">
        <v>13096885</v>
      </c>
      <c r="H18" s="1"/>
    </row>
    <row r="19" spans="1:8" ht="21.75" customHeight="1">
      <c r="A19" s="10" t="s">
        <v>12</v>
      </c>
      <c r="C19" s="26"/>
      <c r="D19" s="1"/>
      <c r="E19" s="4">
        <f>SUM(E14:E18)</f>
        <v>280318625</v>
      </c>
      <c r="F19" s="1"/>
      <c r="G19" s="4">
        <f>SUM(G14:G18)</f>
        <v>273914105</v>
      </c>
      <c r="H19" s="1"/>
    </row>
    <row r="20" spans="1:8" ht="21.75" customHeight="1" thickBot="1">
      <c r="A20" s="21" t="s">
        <v>3</v>
      </c>
      <c r="C20" s="26"/>
      <c r="D20" s="1"/>
      <c r="E20" s="5">
        <f>SUM(E12,E19)</f>
        <v>791784711</v>
      </c>
      <c r="F20" s="1"/>
      <c r="G20" s="5">
        <f>SUM(G12,G19)</f>
        <v>864154630</v>
      </c>
      <c r="H20" s="1"/>
    </row>
    <row r="21" spans="1:8" ht="21.75" customHeight="1" thickTop="1">
      <c r="C21" s="26"/>
      <c r="D21" s="1"/>
      <c r="G21" s="1"/>
      <c r="H21" s="1"/>
    </row>
    <row r="22" spans="1:8" ht="21.75" customHeight="1">
      <c r="A22" s="13" t="s">
        <v>4</v>
      </c>
      <c r="C22" s="26"/>
      <c r="D22" s="1"/>
      <c r="G22" s="1"/>
      <c r="H22" s="1"/>
    </row>
    <row r="23" spans="1:8" ht="21.75" customHeight="1">
      <c r="C23" s="26"/>
      <c r="D23" s="1"/>
      <c r="G23" s="1"/>
      <c r="H23" s="1"/>
    </row>
    <row r="24" spans="1:8" ht="21.75" customHeight="1">
      <c r="A24" s="10" t="s">
        <v>90</v>
      </c>
      <c r="B24" s="11"/>
      <c r="C24" s="11"/>
      <c r="D24" s="12"/>
      <c r="G24" s="12"/>
      <c r="H24" s="12"/>
    </row>
    <row r="25" spans="1:8" ht="21.75" customHeight="1">
      <c r="A25" s="10" t="s">
        <v>29</v>
      </c>
      <c r="B25" s="11"/>
      <c r="C25" s="11"/>
      <c r="D25" s="27"/>
      <c r="G25" s="27"/>
      <c r="H25" s="27"/>
    </row>
    <row r="26" spans="1:8" ht="21.75" customHeight="1">
      <c r="A26" s="10" t="s">
        <v>145</v>
      </c>
      <c r="B26" s="11"/>
      <c r="C26" s="11"/>
      <c r="D26" s="12"/>
      <c r="G26" s="12"/>
      <c r="H26" s="12"/>
    </row>
    <row r="27" spans="1:8" ht="21.75" customHeight="1">
      <c r="A27" s="10"/>
      <c r="B27" s="11"/>
      <c r="C27" s="11"/>
      <c r="D27" s="12"/>
      <c r="G27" s="6" t="s">
        <v>97</v>
      </c>
      <c r="H27" s="12"/>
    </row>
    <row r="28" spans="1:8" ht="21.75" customHeight="1">
      <c r="B28" s="11"/>
      <c r="C28" s="16" t="s">
        <v>34</v>
      </c>
      <c r="D28" s="12"/>
      <c r="E28" s="18" t="s">
        <v>146</v>
      </c>
      <c r="F28" s="17"/>
      <c r="G28" s="18" t="s">
        <v>121</v>
      </c>
      <c r="H28" s="12"/>
    </row>
    <row r="29" spans="1:8" ht="21.75" customHeight="1">
      <c r="A29" s="10" t="s">
        <v>20</v>
      </c>
      <c r="D29" s="28"/>
      <c r="G29" s="28"/>
      <c r="H29" s="28"/>
    </row>
    <row r="30" spans="1:8" ht="21.75" customHeight="1">
      <c r="A30" s="21" t="s">
        <v>5</v>
      </c>
      <c r="C30" s="22"/>
      <c r="D30" s="1"/>
      <c r="G30" s="1"/>
      <c r="H30" s="1"/>
    </row>
    <row r="31" spans="1:8" ht="21.75" customHeight="1">
      <c r="A31" s="13" t="s">
        <v>123</v>
      </c>
      <c r="C31" s="72">
        <v>14</v>
      </c>
      <c r="D31" s="22"/>
      <c r="E31" s="89">
        <v>0</v>
      </c>
      <c r="G31" s="6">
        <v>122000000</v>
      </c>
      <c r="H31" s="32"/>
    </row>
    <row r="32" spans="1:8" ht="21.75" customHeight="1">
      <c r="A32" s="13" t="s">
        <v>38</v>
      </c>
      <c r="C32" s="72" t="s">
        <v>151</v>
      </c>
      <c r="D32" s="22"/>
      <c r="E32" s="89">
        <v>116632114</v>
      </c>
      <c r="G32" s="6">
        <v>135669787</v>
      </c>
      <c r="H32" s="32"/>
    </row>
    <row r="33" spans="1:11" ht="21.75" customHeight="1">
      <c r="A33" s="13" t="s">
        <v>104</v>
      </c>
      <c r="C33" s="72"/>
      <c r="D33" s="22"/>
      <c r="E33" s="89">
        <v>80354</v>
      </c>
      <c r="G33" s="6">
        <v>69260</v>
      </c>
      <c r="H33" s="32"/>
    </row>
    <row r="34" spans="1:11" ht="21.75" customHeight="1">
      <c r="A34" s="80" t="s">
        <v>124</v>
      </c>
      <c r="C34" s="72">
        <v>16</v>
      </c>
      <c r="D34" s="22"/>
      <c r="E34" s="89">
        <v>50783963</v>
      </c>
      <c r="G34" s="6">
        <v>41889368</v>
      </c>
      <c r="H34" s="32"/>
    </row>
    <row r="35" spans="1:11" ht="21.75" customHeight="1">
      <c r="A35" s="23" t="s">
        <v>65</v>
      </c>
      <c r="C35" s="72"/>
      <c r="D35" s="22"/>
      <c r="E35" s="89">
        <v>13104798</v>
      </c>
      <c r="G35" s="6">
        <v>9720927</v>
      </c>
      <c r="H35" s="32"/>
      <c r="J35" s="29"/>
    </row>
    <row r="36" spans="1:11" ht="21.75" customHeight="1">
      <c r="A36" s="13" t="s">
        <v>21</v>
      </c>
      <c r="C36" s="72"/>
      <c r="D36" s="22"/>
      <c r="E36" s="90">
        <v>1956073</v>
      </c>
      <c r="G36" s="8">
        <v>1362633</v>
      </c>
      <c r="H36" s="32"/>
    </row>
    <row r="37" spans="1:11" ht="21.75" customHeight="1">
      <c r="A37" s="21" t="s">
        <v>6</v>
      </c>
      <c r="C37" s="72"/>
      <c r="D37" s="22"/>
      <c r="E37" s="87">
        <f>SUM(E31:E36)</f>
        <v>182557302</v>
      </c>
      <c r="G37" s="4">
        <f>SUM(G31:G36)</f>
        <v>310711975</v>
      </c>
      <c r="H37" s="32"/>
    </row>
    <row r="38" spans="1:11" ht="21.75" customHeight="1">
      <c r="A38" s="21" t="s">
        <v>30</v>
      </c>
      <c r="C38" s="72"/>
      <c r="D38" s="22"/>
      <c r="E38" s="85"/>
      <c r="G38" s="1"/>
      <c r="H38" s="32"/>
    </row>
    <row r="39" spans="1:11" ht="21.75" customHeight="1">
      <c r="A39" s="80" t="s">
        <v>125</v>
      </c>
      <c r="C39" s="72">
        <v>16</v>
      </c>
      <c r="D39" s="22"/>
      <c r="E39" s="85">
        <v>97590968</v>
      </c>
      <c r="G39" s="1">
        <v>121518553</v>
      </c>
      <c r="H39" s="32"/>
    </row>
    <row r="40" spans="1:11" ht="21.75" customHeight="1">
      <c r="A40" s="13" t="s">
        <v>31</v>
      </c>
      <c r="C40" s="72">
        <v>17</v>
      </c>
      <c r="D40" s="22"/>
      <c r="E40" s="87">
        <v>19584236</v>
      </c>
      <c r="G40" s="4">
        <v>19649365</v>
      </c>
      <c r="H40" s="32"/>
    </row>
    <row r="41" spans="1:11" ht="21.75" customHeight="1">
      <c r="A41" s="21" t="s">
        <v>32</v>
      </c>
      <c r="C41" s="72"/>
      <c r="D41" s="26"/>
      <c r="E41" s="4">
        <f>SUM(E39:E40)</f>
        <v>117175204</v>
      </c>
      <c r="F41" s="1"/>
      <c r="G41" s="4">
        <f>SUM(G39:G40)</f>
        <v>141167918</v>
      </c>
      <c r="H41" s="1"/>
    </row>
    <row r="42" spans="1:11" ht="21.75" customHeight="1">
      <c r="A42" s="21" t="s">
        <v>33</v>
      </c>
      <c r="C42" s="72"/>
      <c r="D42" s="26"/>
      <c r="E42" s="4">
        <f>SUM(E37+E41)</f>
        <v>299732506</v>
      </c>
      <c r="F42" s="1"/>
      <c r="G42" s="4">
        <f>SUM(G37+G41)</f>
        <v>451879893</v>
      </c>
      <c r="H42" s="1"/>
    </row>
    <row r="43" spans="1:11" ht="21.75" customHeight="1">
      <c r="A43" s="21" t="s">
        <v>7</v>
      </c>
      <c r="C43" s="72"/>
      <c r="D43" s="72"/>
      <c r="E43" s="1"/>
      <c r="F43" s="72"/>
      <c r="G43" s="1"/>
      <c r="H43" s="72"/>
    </row>
    <row r="44" spans="1:11" ht="21.75" customHeight="1">
      <c r="A44" s="13" t="s">
        <v>15</v>
      </c>
      <c r="C44" s="72"/>
      <c r="D44" s="72"/>
      <c r="E44" s="1"/>
      <c r="F44" s="72"/>
      <c r="G44" s="1"/>
      <c r="H44" s="72"/>
    </row>
    <row r="45" spans="1:11" ht="21.75" customHeight="1">
      <c r="A45" s="25" t="s">
        <v>92</v>
      </c>
      <c r="C45" s="72"/>
      <c r="D45" s="72"/>
      <c r="E45" s="1"/>
      <c r="F45" s="34"/>
      <c r="G45" s="1"/>
    </row>
    <row r="46" spans="1:11" ht="21.75" customHeight="1" thickBot="1">
      <c r="A46" s="23" t="s">
        <v>93</v>
      </c>
      <c r="C46" s="72"/>
      <c r="D46" s="72"/>
      <c r="E46" s="5">
        <v>200000000</v>
      </c>
      <c r="F46" s="72"/>
      <c r="G46" s="5">
        <v>200000000</v>
      </c>
      <c r="H46" s="72"/>
    </row>
    <row r="47" spans="1:11" ht="21.75" customHeight="1" thickTop="1">
      <c r="A47" s="25" t="s">
        <v>94</v>
      </c>
      <c r="C47" s="26"/>
      <c r="D47" s="1"/>
      <c r="E47" s="3"/>
      <c r="G47" s="3"/>
      <c r="H47" s="1"/>
    </row>
    <row r="48" spans="1:11" ht="21.75" customHeight="1">
      <c r="A48" s="23" t="s">
        <v>93</v>
      </c>
      <c r="C48" s="26"/>
      <c r="D48" s="1"/>
      <c r="E48" s="1">
        <v>200000000</v>
      </c>
      <c r="G48" s="1">
        <f>'ce (2)'!D15</f>
        <v>200000000</v>
      </c>
      <c r="H48" s="1"/>
      <c r="K48" s="1"/>
    </row>
    <row r="49" spans="1:10" ht="21.75" customHeight="1">
      <c r="A49" s="23" t="s">
        <v>98</v>
      </c>
      <c r="C49" s="26"/>
      <c r="D49" s="1"/>
      <c r="E49" s="1">
        <f>'ce (2)'!F22</f>
        <v>39809592</v>
      </c>
      <c r="G49" s="1">
        <f>'ce (2)'!F15</f>
        <v>39809592</v>
      </c>
      <c r="H49" s="1"/>
    </row>
    <row r="50" spans="1:10" ht="21.75" customHeight="1">
      <c r="A50" s="25" t="s">
        <v>74</v>
      </c>
      <c r="C50" s="26"/>
      <c r="D50" s="1"/>
      <c r="E50" s="1"/>
      <c r="G50" s="1"/>
      <c r="H50" s="1"/>
    </row>
    <row r="51" spans="1:10" ht="21.75" customHeight="1">
      <c r="A51" s="23" t="s">
        <v>75</v>
      </c>
      <c r="C51" s="22">
        <v>18</v>
      </c>
      <c r="D51" s="1"/>
      <c r="E51" s="1">
        <f>'ce (2)'!H22</f>
        <v>20000000</v>
      </c>
      <c r="G51" s="1">
        <f>'ce (2)'!H15</f>
        <v>20000000</v>
      </c>
      <c r="H51" s="1"/>
    </row>
    <row r="52" spans="1:10" ht="21.75" customHeight="1">
      <c r="A52" s="23" t="s">
        <v>76</v>
      </c>
      <c r="C52" s="26"/>
      <c r="D52" s="1"/>
      <c r="E52" s="1">
        <f>'ce (2)'!J22</f>
        <v>232242613</v>
      </c>
      <c r="G52" s="1">
        <f>'ce (2)'!J15</f>
        <v>152465145</v>
      </c>
      <c r="H52" s="1"/>
      <c r="J52" s="24"/>
    </row>
    <row r="53" spans="1:10" ht="21.75" customHeight="1">
      <c r="A53" s="10" t="s">
        <v>8</v>
      </c>
      <c r="C53" s="26"/>
      <c r="D53" s="1"/>
      <c r="E53" s="2">
        <f>SUM(E48:E52)</f>
        <v>492052205</v>
      </c>
      <c r="G53" s="2">
        <f>SUM(G48:G52)</f>
        <v>412274737</v>
      </c>
      <c r="H53" s="1"/>
    </row>
    <row r="54" spans="1:10" ht="21.75" customHeight="1" thickBot="1">
      <c r="A54" s="10" t="s">
        <v>9</v>
      </c>
      <c r="C54" s="26"/>
      <c r="D54" s="1"/>
      <c r="E54" s="5">
        <f>SUM(E42+E53)</f>
        <v>791784711</v>
      </c>
      <c r="G54" s="5">
        <f>SUM(G42+G53)</f>
        <v>864154630</v>
      </c>
      <c r="H54" s="1"/>
    </row>
    <row r="55" spans="1:10" ht="19.5" customHeight="1" thickTop="1">
      <c r="C55" s="26"/>
      <c r="D55" s="30"/>
      <c r="E55" s="53">
        <f>SUM(E54-E20)</f>
        <v>0</v>
      </c>
      <c r="F55" s="54"/>
      <c r="G55" s="53">
        <f>SUM(G54-G20)</f>
        <v>0</v>
      </c>
      <c r="H55" s="55"/>
    </row>
    <row r="56" spans="1:10" ht="21.75" customHeight="1">
      <c r="A56" s="13" t="s">
        <v>4</v>
      </c>
      <c r="C56" s="26"/>
      <c r="D56" s="1"/>
      <c r="G56" s="1"/>
      <c r="H56" s="1"/>
    </row>
    <row r="57" spans="1:10" ht="6.75" customHeight="1">
      <c r="C57" s="26"/>
      <c r="D57" s="1"/>
      <c r="G57" s="1"/>
      <c r="H57" s="1"/>
    </row>
    <row r="58" spans="1:10" ht="12.75" customHeight="1">
      <c r="A58" s="31"/>
      <c r="B58" s="23"/>
      <c r="D58" s="1"/>
      <c r="G58" s="1"/>
      <c r="H58" s="1"/>
    </row>
    <row r="59" spans="1:10" ht="12.75" customHeight="1">
      <c r="A59" s="32"/>
      <c r="B59" s="23"/>
      <c r="D59" s="1"/>
      <c r="G59" s="1"/>
      <c r="H59" s="1"/>
    </row>
    <row r="60" spans="1:10" s="32" customFormat="1" ht="21.75" customHeight="1">
      <c r="B60" s="23" t="s">
        <v>10</v>
      </c>
      <c r="D60" s="1"/>
      <c r="G60" s="1"/>
      <c r="H60" s="1"/>
    </row>
    <row r="61" spans="1:10" ht="12.75" customHeight="1">
      <c r="A61" s="31"/>
      <c r="D61" s="1"/>
      <c r="G61" s="1"/>
      <c r="H61" s="1"/>
    </row>
  </sheetData>
  <printOptions horizontalCentered="1" gridLinesSet="0"/>
  <pageMargins left="0.94488188976377963" right="0.51181102362204722" top="0.9055118110236221" bottom="0.74803149606299213" header="0.51181102362204722" footer="0.51181102362204722"/>
  <pageSetup paperSize="9" scale="95" orientation="portrait" r:id="rId1"/>
  <headerFooter alignWithMargins="0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showGridLines="0" view="pageBreakPreview" topLeftCell="A100" zoomScale="85" zoomScaleNormal="100" zoomScaleSheetLayoutView="85" workbookViewId="0">
      <selection activeCell="A113" sqref="A113"/>
    </sheetView>
  </sheetViews>
  <sheetFormatPr defaultColWidth="10.7109375" defaultRowHeight="21.75"/>
  <cols>
    <col min="1" max="1" width="49.7109375" style="13" customWidth="1"/>
    <col min="2" max="2" width="1.7109375" style="13" customWidth="1"/>
    <col min="3" max="3" width="7.7109375" style="13" customWidth="1"/>
    <col min="4" max="4" width="1.7109375" style="34" customWidth="1"/>
    <col min="5" max="5" width="15.7109375" style="34" customWidth="1"/>
    <col min="6" max="6" width="1.7109375" style="34" customWidth="1"/>
    <col min="7" max="7" width="15.7109375" style="34" customWidth="1"/>
    <col min="8" max="8" width="1.7109375" style="26" customWidth="1"/>
    <col min="9" max="9" width="1.7109375" style="13" customWidth="1"/>
    <col min="10" max="16384" width="10.7109375" style="13"/>
  </cols>
  <sheetData>
    <row r="1" spans="1:8">
      <c r="A1" s="10" t="s">
        <v>90</v>
      </c>
      <c r="B1" s="11"/>
      <c r="C1" s="11"/>
      <c r="D1" s="33"/>
      <c r="E1" s="33"/>
      <c r="F1" s="33"/>
      <c r="G1" s="33"/>
      <c r="H1" s="11"/>
    </row>
    <row r="2" spans="1:8">
      <c r="A2" s="10" t="s">
        <v>85</v>
      </c>
      <c r="B2" s="11"/>
      <c r="C2" s="11"/>
      <c r="D2" s="33"/>
      <c r="E2" s="33"/>
      <c r="F2" s="33"/>
      <c r="G2" s="33"/>
      <c r="H2" s="11"/>
    </row>
    <row r="3" spans="1:8">
      <c r="A3" s="10" t="s">
        <v>147</v>
      </c>
      <c r="B3" s="11"/>
      <c r="C3" s="11"/>
      <c r="D3" s="12"/>
      <c r="E3" s="12"/>
      <c r="F3" s="12"/>
    </row>
    <row r="4" spans="1:8">
      <c r="A4" s="10"/>
      <c r="B4" s="11"/>
      <c r="C4" s="11"/>
      <c r="D4" s="12"/>
      <c r="E4" s="28"/>
      <c r="F4" s="12"/>
      <c r="G4" s="12"/>
      <c r="H4" s="14" t="s">
        <v>39</v>
      </c>
    </row>
    <row r="5" spans="1:8">
      <c r="A5" s="15"/>
      <c r="B5" s="11"/>
      <c r="C5" s="16" t="s">
        <v>34</v>
      </c>
      <c r="D5" s="17"/>
      <c r="E5" s="18" t="s">
        <v>146</v>
      </c>
      <c r="F5" s="17"/>
      <c r="G5" s="19">
        <v>2563</v>
      </c>
      <c r="H5" s="20"/>
    </row>
    <row r="6" spans="1:8">
      <c r="A6" s="21" t="s">
        <v>86</v>
      </c>
      <c r="B6" s="11"/>
      <c r="C6" s="16"/>
      <c r="D6" s="17"/>
      <c r="E6" s="17"/>
      <c r="F6" s="17"/>
      <c r="G6" s="17"/>
      <c r="H6" s="20"/>
    </row>
    <row r="7" spans="1:8">
      <c r="A7" s="21" t="s">
        <v>22</v>
      </c>
      <c r="C7" s="26"/>
    </row>
    <row r="8" spans="1:8">
      <c r="A8" s="13" t="s">
        <v>40</v>
      </c>
      <c r="C8" s="26"/>
      <c r="D8" s="7"/>
      <c r="E8" s="71">
        <v>5510491695</v>
      </c>
      <c r="F8" s="7"/>
      <c r="G8" s="24">
        <v>3577899083</v>
      </c>
      <c r="H8" s="35"/>
    </row>
    <row r="9" spans="1:8">
      <c r="A9" s="13" t="s">
        <v>66</v>
      </c>
      <c r="C9" s="26"/>
      <c r="D9" s="7"/>
      <c r="E9" s="71">
        <v>25300174</v>
      </c>
      <c r="F9" s="7"/>
      <c r="G9" s="24">
        <v>19162667</v>
      </c>
      <c r="H9" s="35"/>
    </row>
    <row r="10" spans="1:8">
      <c r="A10" s="13" t="s">
        <v>26</v>
      </c>
      <c r="C10" s="22">
        <v>19</v>
      </c>
      <c r="D10" s="7"/>
      <c r="E10" s="92">
        <v>37467060</v>
      </c>
      <c r="F10" s="7"/>
      <c r="G10" s="8">
        <v>37907917</v>
      </c>
      <c r="H10" s="35"/>
    </row>
    <row r="11" spans="1:8">
      <c r="A11" s="21" t="s">
        <v>23</v>
      </c>
      <c r="C11" s="26"/>
      <c r="D11" s="7"/>
      <c r="E11" s="92">
        <f>SUM(E8:E10)</f>
        <v>5573258929</v>
      </c>
      <c r="F11" s="7"/>
      <c r="G11" s="8">
        <f>SUM(G8:G10)</f>
        <v>3634969667</v>
      </c>
      <c r="H11" s="35"/>
    </row>
    <row r="12" spans="1:8">
      <c r="A12" s="21" t="s">
        <v>24</v>
      </c>
      <c r="C12" s="26"/>
      <c r="D12" s="7"/>
      <c r="E12" s="71"/>
      <c r="F12" s="7"/>
      <c r="G12" s="24"/>
      <c r="H12" s="35"/>
    </row>
    <row r="13" spans="1:8">
      <c r="A13" s="13" t="s">
        <v>41</v>
      </c>
      <c r="C13" s="26"/>
      <c r="D13" s="7"/>
      <c r="E13" s="71">
        <v>4990686436</v>
      </c>
      <c r="F13" s="7"/>
      <c r="G13" s="24">
        <v>3198628377</v>
      </c>
      <c r="H13" s="35"/>
    </row>
    <row r="14" spans="1:8">
      <c r="A14" s="13" t="s">
        <v>67</v>
      </c>
      <c r="C14" s="26"/>
      <c r="D14" s="7"/>
      <c r="E14" s="71">
        <v>8083717</v>
      </c>
      <c r="F14" s="7"/>
      <c r="G14" s="24">
        <v>3909500</v>
      </c>
      <c r="H14" s="35"/>
    </row>
    <row r="15" spans="1:8">
      <c r="A15" s="13" t="s">
        <v>117</v>
      </c>
      <c r="C15" s="26"/>
      <c r="D15" s="7"/>
      <c r="E15" s="71">
        <v>323320212</v>
      </c>
      <c r="F15" s="7"/>
      <c r="G15" s="7">
        <v>257171720</v>
      </c>
      <c r="H15" s="36"/>
    </row>
    <row r="16" spans="1:8">
      <c r="A16" s="13" t="s">
        <v>27</v>
      </c>
      <c r="C16" s="26"/>
      <c r="D16" s="7"/>
      <c r="E16" s="71">
        <v>85923533</v>
      </c>
      <c r="F16" s="7"/>
      <c r="G16" s="7">
        <v>77518080</v>
      </c>
      <c r="H16" s="36"/>
    </row>
    <row r="17" spans="1:8">
      <c r="A17" s="21" t="s">
        <v>25</v>
      </c>
      <c r="C17" s="26"/>
      <c r="D17" s="7"/>
      <c r="E17" s="9">
        <f>SUM(E13:E16)</f>
        <v>5408013898</v>
      </c>
      <c r="F17" s="7"/>
      <c r="G17" s="9">
        <f>SUM(G13:G16)</f>
        <v>3537227677</v>
      </c>
      <c r="H17" s="35"/>
    </row>
    <row r="18" spans="1:8">
      <c r="A18" s="21" t="s">
        <v>142</v>
      </c>
      <c r="C18" s="26"/>
      <c r="D18" s="7"/>
      <c r="E18" s="7">
        <f>E11-E17</f>
        <v>165245031</v>
      </c>
      <c r="F18" s="7"/>
      <c r="G18" s="7">
        <f>G11-G17</f>
        <v>97741990</v>
      </c>
      <c r="H18" s="36"/>
    </row>
    <row r="19" spans="1:8">
      <c r="A19" s="13" t="s">
        <v>141</v>
      </c>
      <c r="C19" s="26"/>
      <c r="D19" s="7"/>
      <c r="E19" s="92">
        <v>-8566089</v>
      </c>
      <c r="F19" s="7"/>
      <c r="G19" s="8">
        <v>-6819001</v>
      </c>
      <c r="H19" s="35"/>
    </row>
    <row r="20" spans="1:8">
      <c r="A20" s="21" t="s">
        <v>69</v>
      </c>
      <c r="C20" s="26"/>
      <c r="D20" s="7"/>
      <c r="E20" s="7">
        <f>SUM(E18:E19)</f>
        <v>156678942</v>
      </c>
      <c r="F20" s="7"/>
      <c r="G20" s="7">
        <f>SUM(G18:G19)</f>
        <v>90922989</v>
      </c>
      <c r="H20" s="35"/>
    </row>
    <row r="21" spans="1:8">
      <c r="A21" s="13" t="s">
        <v>68</v>
      </c>
      <c r="C21" s="22">
        <v>21</v>
      </c>
      <c r="D21" s="7"/>
      <c r="E21" s="92">
        <v>-31117303</v>
      </c>
      <c r="F21" s="7"/>
      <c r="G21" s="8">
        <v>-17621796</v>
      </c>
      <c r="H21" s="35"/>
    </row>
    <row r="22" spans="1:8">
      <c r="A22" s="21" t="s">
        <v>99</v>
      </c>
      <c r="C22" s="22"/>
      <c r="D22" s="7"/>
      <c r="E22" s="8">
        <f>SUM(E20:E21)</f>
        <v>125561639</v>
      </c>
      <c r="F22" s="7"/>
      <c r="G22" s="8">
        <f>SUM(G20:G21)</f>
        <v>73301193</v>
      </c>
      <c r="H22" s="35"/>
    </row>
    <row r="23" spans="1:8" ht="18.75" customHeight="1">
      <c r="A23" s="21"/>
      <c r="C23" s="22"/>
      <c r="D23" s="7"/>
      <c r="E23" s="7"/>
      <c r="F23" s="7"/>
      <c r="G23" s="7"/>
      <c r="H23" s="35"/>
    </row>
    <row r="24" spans="1:8">
      <c r="A24" s="93" t="s">
        <v>111</v>
      </c>
      <c r="C24" s="22"/>
      <c r="D24" s="7"/>
      <c r="E24" s="7"/>
      <c r="F24" s="7"/>
      <c r="G24" s="7"/>
      <c r="H24" s="35"/>
    </row>
    <row r="25" spans="1:8">
      <c r="A25" s="78" t="s">
        <v>113</v>
      </c>
      <c r="C25" s="22"/>
      <c r="D25" s="7"/>
      <c r="E25" s="7"/>
      <c r="F25" s="7"/>
      <c r="G25" s="7"/>
      <c r="H25" s="35"/>
    </row>
    <row r="26" spans="1:8">
      <c r="A26" s="73" t="s">
        <v>112</v>
      </c>
      <c r="C26" s="22"/>
      <c r="D26" s="7"/>
      <c r="E26" s="69">
        <v>-2231149</v>
      </c>
      <c r="F26" s="7"/>
      <c r="G26" s="36">
        <v>0</v>
      </c>
      <c r="H26" s="35"/>
    </row>
    <row r="27" spans="1:8">
      <c r="A27" s="73" t="s">
        <v>114</v>
      </c>
      <c r="C27" s="22">
        <v>21</v>
      </c>
      <c r="D27" s="7"/>
      <c r="E27" s="94">
        <v>446230</v>
      </c>
      <c r="F27" s="7"/>
      <c r="G27" s="95">
        <v>0</v>
      </c>
      <c r="H27" s="35"/>
    </row>
    <row r="28" spans="1:8">
      <c r="A28" s="73" t="s">
        <v>115</v>
      </c>
      <c r="C28" s="22"/>
      <c r="D28" s="7"/>
      <c r="E28" s="36"/>
      <c r="F28" s="7"/>
      <c r="G28" s="36"/>
      <c r="H28" s="35"/>
    </row>
    <row r="29" spans="1:8">
      <c r="A29" s="73" t="s">
        <v>116</v>
      </c>
      <c r="C29" s="22"/>
      <c r="D29" s="7"/>
      <c r="E29" s="95">
        <f>SUM(E26:E28)</f>
        <v>-1784919</v>
      </c>
      <c r="F29" s="36">
        <v>-2207790</v>
      </c>
      <c r="G29" s="95">
        <f>SUM(G26:G28)</f>
        <v>0</v>
      </c>
      <c r="H29" s="35"/>
    </row>
    <row r="30" spans="1:8">
      <c r="A30" s="74" t="s">
        <v>100</v>
      </c>
      <c r="C30" s="22"/>
      <c r="D30" s="7"/>
      <c r="E30" s="96">
        <f>SUM(E29)</f>
        <v>-1784919</v>
      </c>
      <c r="F30" s="36">
        <v>-2207790</v>
      </c>
      <c r="G30" s="96">
        <f>SUM(G29)</f>
        <v>0</v>
      </c>
      <c r="H30" s="35"/>
    </row>
    <row r="31" spans="1:8" ht="18.75" customHeight="1">
      <c r="A31" s="73"/>
      <c r="C31" s="22"/>
      <c r="D31" s="7"/>
      <c r="E31" s="36"/>
      <c r="F31" s="7"/>
      <c r="G31" s="36"/>
      <c r="H31" s="35"/>
    </row>
    <row r="32" spans="1:8" ht="22.5" thickBot="1">
      <c r="A32" s="93" t="s">
        <v>87</v>
      </c>
      <c r="C32" s="22"/>
      <c r="D32" s="7"/>
      <c r="E32" s="97">
        <f>E22+E30</f>
        <v>123776720</v>
      </c>
      <c r="F32" s="98"/>
      <c r="G32" s="97">
        <f>G22+G30</f>
        <v>73301193</v>
      </c>
      <c r="H32" s="35"/>
    </row>
    <row r="33" spans="1:8" ht="18.75" customHeight="1" thickTop="1">
      <c r="C33" s="26"/>
    </row>
    <row r="34" spans="1:8">
      <c r="A34" s="21" t="s">
        <v>70</v>
      </c>
      <c r="C34" s="22">
        <v>22</v>
      </c>
    </row>
    <row r="35" spans="1:8" ht="22.5" thickBot="1">
      <c r="A35" s="13" t="s">
        <v>83</v>
      </c>
      <c r="C35" s="26"/>
      <c r="E35" s="99">
        <f>E32/E37</f>
        <v>0.30944179999999999</v>
      </c>
      <c r="G35" s="37">
        <v>0.18</v>
      </c>
    </row>
    <row r="36" spans="1:8" ht="18.75" customHeight="1" thickTop="1">
      <c r="C36" s="26"/>
      <c r="E36" s="100"/>
    </row>
    <row r="37" spans="1:8" ht="22.5" thickBot="1">
      <c r="A37" s="13" t="s">
        <v>84</v>
      </c>
      <c r="C37" s="26"/>
      <c r="E37" s="101">
        <v>400000000</v>
      </c>
      <c r="G37" s="38">
        <v>400000000</v>
      </c>
    </row>
    <row r="38" spans="1:8" ht="22.5" thickTop="1">
      <c r="C38" s="26"/>
    </row>
    <row r="39" spans="1:8">
      <c r="A39" s="13" t="s">
        <v>4</v>
      </c>
      <c r="C39" s="26"/>
    </row>
    <row r="40" spans="1:8" ht="20.25" customHeight="1">
      <c r="A40" s="10" t="s">
        <v>90</v>
      </c>
      <c r="B40" s="11"/>
      <c r="C40" s="11"/>
      <c r="D40" s="33"/>
      <c r="E40" s="33"/>
      <c r="F40" s="33"/>
      <c r="G40" s="33"/>
      <c r="H40" s="11"/>
    </row>
    <row r="41" spans="1:8" ht="20.25" customHeight="1">
      <c r="A41" s="39" t="s">
        <v>44</v>
      </c>
      <c r="B41" s="11"/>
      <c r="C41" s="11"/>
      <c r="D41" s="33"/>
      <c r="E41" s="33"/>
      <c r="F41" s="33"/>
      <c r="G41" s="33"/>
      <c r="H41" s="11"/>
    </row>
    <row r="42" spans="1:8">
      <c r="A42" s="10" t="s">
        <v>147</v>
      </c>
      <c r="B42" s="11"/>
      <c r="C42" s="11"/>
      <c r="D42" s="12"/>
      <c r="E42" s="12"/>
      <c r="F42" s="12"/>
    </row>
    <row r="43" spans="1:8">
      <c r="A43" s="10"/>
      <c r="B43" s="11"/>
      <c r="C43" s="11"/>
      <c r="D43" s="12"/>
      <c r="E43" s="28"/>
      <c r="F43" s="12"/>
      <c r="G43" s="12"/>
      <c r="H43" s="14" t="s">
        <v>39</v>
      </c>
    </row>
    <row r="44" spans="1:8">
      <c r="A44" s="15"/>
      <c r="B44" s="11"/>
      <c r="C44" s="16"/>
      <c r="D44" s="17"/>
      <c r="E44" s="18" t="s">
        <v>146</v>
      </c>
      <c r="F44" s="17"/>
      <c r="G44" s="19">
        <v>2563</v>
      </c>
      <c r="H44" s="20"/>
    </row>
    <row r="45" spans="1:8">
      <c r="A45" s="40" t="s">
        <v>45</v>
      </c>
      <c r="B45" s="41"/>
    </row>
    <row r="46" spans="1:8">
      <c r="A46" s="42" t="s">
        <v>46</v>
      </c>
      <c r="B46" s="43"/>
      <c r="E46" s="44">
        <f>SUM(E20)</f>
        <v>156678942</v>
      </c>
      <c r="G46" s="44">
        <f>SUM(G20)</f>
        <v>90922989</v>
      </c>
    </row>
    <row r="47" spans="1:8">
      <c r="A47" s="42" t="s">
        <v>47</v>
      </c>
      <c r="B47" s="43"/>
      <c r="E47" s="45"/>
      <c r="G47" s="45"/>
    </row>
    <row r="48" spans="1:8">
      <c r="A48" s="42" t="s">
        <v>71</v>
      </c>
      <c r="B48" s="43"/>
      <c r="E48" s="45"/>
    </row>
    <row r="49" spans="1:8">
      <c r="A49" s="42" t="s">
        <v>48</v>
      </c>
      <c r="B49" s="43"/>
      <c r="E49" s="45">
        <v>76880681</v>
      </c>
      <c r="G49" s="45">
        <v>74467707</v>
      </c>
    </row>
    <row r="50" spans="1:8">
      <c r="A50" s="102" t="s">
        <v>155</v>
      </c>
      <c r="B50" s="43"/>
      <c r="E50" s="45">
        <v>-628587</v>
      </c>
      <c r="G50" s="45">
        <v>1188228</v>
      </c>
    </row>
    <row r="51" spans="1:8">
      <c r="A51" s="42" t="s">
        <v>118</v>
      </c>
      <c r="B51" s="43"/>
      <c r="E51" s="45">
        <v>2394231</v>
      </c>
      <c r="G51" s="45">
        <v>10494192</v>
      </c>
    </row>
    <row r="52" spans="1:8">
      <c r="A52" s="42" t="s">
        <v>152</v>
      </c>
      <c r="B52" s="43"/>
      <c r="E52" s="71">
        <v>-418949</v>
      </c>
      <c r="G52" s="24">
        <v>708498</v>
      </c>
    </row>
    <row r="53" spans="1:8">
      <c r="A53" s="42" t="s">
        <v>129</v>
      </c>
      <c r="B53" s="43"/>
      <c r="E53" s="45">
        <v>0</v>
      </c>
      <c r="G53" s="45">
        <v>-822279</v>
      </c>
    </row>
    <row r="54" spans="1:8">
      <c r="A54" s="42" t="s">
        <v>153</v>
      </c>
      <c r="B54" s="43"/>
      <c r="E54" s="45">
        <v>0</v>
      </c>
      <c r="G54" s="45">
        <v>-761000</v>
      </c>
    </row>
    <row r="55" spans="1:8">
      <c r="A55" s="42" t="s">
        <v>49</v>
      </c>
      <c r="B55" s="43"/>
      <c r="E55" s="45">
        <v>2021869</v>
      </c>
      <c r="G55" s="45">
        <v>2188152</v>
      </c>
    </row>
    <row r="56" spans="1:8">
      <c r="A56" s="102" t="s">
        <v>126</v>
      </c>
      <c r="B56" s="43"/>
      <c r="E56" s="45">
        <v>0</v>
      </c>
      <c r="G56" s="45">
        <v>-335768</v>
      </c>
    </row>
    <row r="57" spans="1:8">
      <c r="A57" s="42" t="s">
        <v>130</v>
      </c>
      <c r="B57" s="43"/>
      <c r="E57" s="45">
        <v>0</v>
      </c>
      <c r="G57" s="34">
        <v>79</v>
      </c>
    </row>
    <row r="58" spans="1:8">
      <c r="A58" s="42" t="s">
        <v>50</v>
      </c>
      <c r="B58" s="43"/>
      <c r="E58" s="45">
        <v>-68789</v>
      </c>
      <c r="G58" s="45">
        <v>-607614</v>
      </c>
    </row>
    <row r="59" spans="1:8">
      <c r="A59" s="42" t="s">
        <v>77</v>
      </c>
      <c r="B59" s="43"/>
      <c r="E59" s="45">
        <v>7073407</v>
      </c>
      <c r="G59" s="45">
        <v>6588265</v>
      </c>
    </row>
    <row r="60" spans="1:8">
      <c r="A60" s="13" t="s">
        <v>131</v>
      </c>
      <c r="B60" s="43"/>
      <c r="E60" s="46">
        <v>-8471921</v>
      </c>
      <c r="G60" s="46">
        <v>-9515272</v>
      </c>
    </row>
    <row r="61" spans="1:8" s="32" customFormat="1">
      <c r="A61" s="13" t="s">
        <v>158</v>
      </c>
      <c r="B61" s="82"/>
      <c r="D61" s="34"/>
      <c r="E61" s="47">
        <v>-899600</v>
      </c>
      <c r="F61" s="34"/>
      <c r="G61" s="47">
        <v>0</v>
      </c>
      <c r="H61" s="84"/>
    </row>
    <row r="62" spans="1:8">
      <c r="A62" s="42" t="s">
        <v>51</v>
      </c>
      <c r="B62" s="43"/>
      <c r="E62" s="46"/>
      <c r="G62" s="46"/>
    </row>
    <row r="63" spans="1:8">
      <c r="A63" s="42" t="s">
        <v>52</v>
      </c>
      <c r="B63" s="43"/>
      <c r="E63" s="48">
        <f>SUM(E46:E61)</f>
        <v>234561284</v>
      </c>
      <c r="G63" s="48">
        <f>SUM(G46:G61)</f>
        <v>174516177</v>
      </c>
    </row>
    <row r="64" spans="1:8">
      <c r="A64" s="42" t="s">
        <v>72</v>
      </c>
      <c r="B64" s="43"/>
      <c r="E64" s="24"/>
      <c r="G64" s="24"/>
    </row>
    <row r="65" spans="1:8">
      <c r="A65" s="42" t="s">
        <v>53</v>
      </c>
      <c r="B65" s="43"/>
      <c r="E65" s="45">
        <v>-8272789</v>
      </c>
      <c r="G65" s="45">
        <v>-12915145</v>
      </c>
    </row>
    <row r="66" spans="1:8">
      <c r="A66" s="42" t="s">
        <v>54</v>
      </c>
      <c r="B66" s="43"/>
      <c r="E66" s="45">
        <v>125159217</v>
      </c>
      <c r="G66" s="45">
        <v>-76160611</v>
      </c>
    </row>
    <row r="67" spans="1:8">
      <c r="A67" s="42" t="s">
        <v>55</v>
      </c>
      <c r="B67" s="43"/>
      <c r="E67" s="45">
        <v>11413136</v>
      </c>
      <c r="G67" s="45">
        <v>-9242771</v>
      </c>
    </row>
    <row r="68" spans="1:8">
      <c r="A68" s="42" t="s">
        <v>56</v>
      </c>
      <c r="B68" s="43"/>
      <c r="E68" s="45">
        <v>-1903663</v>
      </c>
      <c r="G68" s="45">
        <v>48512</v>
      </c>
    </row>
    <row r="69" spans="1:8">
      <c r="A69" s="42" t="s">
        <v>73</v>
      </c>
      <c r="B69" s="43"/>
      <c r="E69" s="45"/>
      <c r="G69" s="45"/>
    </row>
    <row r="70" spans="1:8">
      <c r="A70" s="42" t="s">
        <v>57</v>
      </c>
      <c r="B70" s="43"/>
      <c r="E70" s="45">
        <v>-24499527</v>
      </c>
      <c r="G70" s="45">
        <v>-182773449</v>
      </c>
    </row>
    <row r="71" spans="1:8" s="32" customFormat="1">
      <c r="A71" s="81" t="s">
        <v>58</v>
      </c>
      <c r="B71" s="82"/>
      <c r="D71" s="34"/>
      <c r="E71" s="83">
        <v>593440</v>
      </c>
      <c r="F71" s="34"/>
      <c r="G71" s="83">
        <v>496120</v>
      </c>
      <c r="H71" s="84"/>
    </row>
    <row r="72" spans="1:8">
      <c r="A72" s="42" t="s">
        <v>49</v>
      </c>
      <c r="B72" s="41"/>
      <c r="E72" s="49">
        <v>-4318147</v>
      </c>
      <c r="G72" s="49">
        <v>-5638594</v>
      </c>
    </row>
    <row r="73" spans="1:8">
      <c r="A73" s="42" t="s">
        <v>154</v>
      </c>
      <c r="B73" s="43"/>
      <c r="E73" s="45">
        <f>SUM(E63:E72)</f>
        <v>332732951</v>
      </c>
      <c r="G73" s="45">
        <f>SUM(G63:G72)</f>
        <v>-111669761</v>
      </c>
    </row>
    <row r="74" spans="1:8">
      <c r="A74" s="42" t="s">
        <v>62</v>
      </c>
      <c r="B74" s="41"/>
      <c r="E74" s="45">
        <v>68789</v>
      </c>
      <c r="G74" s="45">
        <v>607614</v>
      </c>
    </row>
    <row r="75" spans="1:8">
      <c r="A75" s="42" t="s">
        <v>132</v>
      </c>
      <c r="B75" s="41"/>
      <c r="E75" s="45">
        <v>0</v>
      </c>
      <c r="G75" s="45">
        <v>889368</v>
      </c>
    </row>
    <row r="76" spans="1:8">
      <c r="A76" s="42" t="s">
        <v>59</v>
      </c>
      <c r="B76" s="43"/>
      <c r="E76" s="45">
        <v>-28085375</v>
      </c>
      <c r="G76" s="45">
        <v>-19260933</v>
      </c>
    </row>
    <row r="77" spans="1:8">
      <c r="A77" s="40" t="s">
        <v>133</v>
      </c>
      <c r="B77" s="43"/>
      <c r="E77" s="50">
        <f>SUM(E74:E76)+E73</f>
        <v>304716365</v>
      </c>
      <c r="G77" s="50">
        <f>SUM(G74:G76)+G73</f>
        <v>-129433712</v>
      </c>
    </row>
    <row r="78" spans="1:8" ht="5.0999999999999996" customHeight="1">
      <c r="A78" s="42"/>
      <c r="B78" s="43"/>
    </row>
    <row r="79" spans="1:8">
      <c r="A79" s="13" t="s">
        <v>4</v>
      </c>
      <c r="B79" s="43"/>
    </row>
    <row r="80" spans="1:8">
      <c r="A80" s="10" t="s">
        <v>90</v>
      </c>
      <c r="B80" s="11"/>
      <c r="C80" s="11"/>
      <c r="D80" s="33"/>
      <c r="E80" s="33"/>
      <c r="F80" s="33"/>
      <c r="G80" s="33"/>
      <c r="H80" s="11"/>
    </row>
    <row r="81" spans="1:8">
      <c r="A81" s="39" t="s">
        <v>60</v>
      </c>
      <c r="B81" s="11"/>
      <c r="C81" s="11"/>
      <c r="D81" s="33"/>
      <c r="E81" s="33"/>
      <c r="F81" s="33"/>
      <c r="G81" s="33"/>
      <c r="H81" s="11"/>
    </row>
    <row r="82" spans="1:8">
      <c r="A82" s="10" t="s">
        <v>147</v>
      </c>
      <c r="B82" s="11"/>
      <c r="C82" s="11"/>
      <c r="D82" s="12"/>
      <c r="E82" s="12"/>
      <c r="F82" s="12"/>
    </row>
    <row r="83" spans="1:8">
      <c r="A83" s="10"/>
      <c r="B83" s="11"/>
      <c r="C83" s="11"/>
      <c r="D83" s="12"/>
      <c r="E83" s="28"/>
      <c r="F83" s="12"/>
      <c r="G83" s="12"/>
      <c r="H83" s="14" t="s">
        <v>39</v>
      </c>
    </row>
    <row r="84" spans="1:8">
      <c r="A84" s="15"/>
      <c r="B84" s="11"/>
      <c r="C84" s="16"/>
      <c r="D84" s="17"/>
      <c r="E84" s="18" t="s">
        <v>146</v>
      </c>
      <c r="F84" s="17"/>
      <c r="G84" s="19">
        <v>2563</v>
      </c>
      <c r="H84" s="20"/>
    </row>
    <row r="85" spans="1:8">
      <c r="A85" s="40" t="s">
        <v>61</v>
      </c>
    </row>
    <row r="86" spans="1:8">
      <c r="A86" s="42" t="s">
        <v>134</v>
      </c>
      <c r="E86" s="71">
        <v>0</v>
      </c>
      <c r="F86" s="7"/>
      <c r="G86" s="7">
        <v>122613178</v>
      </c>
    </row>
    <row r="87" spans="1:8">
      <c r="A87" s="42" t="s">
        <v>135</v>
      </c>
      <c r="E87" s="71">
        <v>0</v>
      </c>
      <c r="F87" s="7"/>
      <c r="G87" s="7">
        <v>10000000</v>
      </c>
    </row>
    <row r="88" spans="1:8">
      <c r="A88" s="42" t="s">
        <v>82</v>
      </c>
      <c r="E88" s="71">
        <v>474552</v>
      </c>
      <c r="F88" s="7"/>
      <c r="G88" s="7">
        <v>114019</v>
      </c>
    </row>
    <row r="89" spans="1:8">
      <c r="A89" s="42" t="s">
        <v>78</v>
      </c>
      <c r="E89" s="48">
        <v>-31664778</v>
      </c>
      <c r="F89" s="7"/>
      <c r="G89" s="48">
        <v>-31369417</v>
      </c>
    </row>
    <row r="90" spans="1:8">
      <c r="A90" s="42" t="s">
        <v>79</v>
      </c>
      <c r="E90" s="51">
        <v>-8556733</v>
      </c>
      <c r="F90" s="7"/>
      <c r="G90" s="51">
        <v>-7116305</v>
      </c>
    </row>
    <row r="91" spans="1:8">
      <c r="A91" s="102" t="s">
        <v>127</v>
      </c>
      <c r="E91" s="51">
        <v>-2638000</v>
      </c>
      <c r="F91" s="7"/>
      <c r="G91" s="51">
        <v>-2365554</v>
      </c>
    </row>
    <row r="92" spans="1:8">
      <c r="A92" s="40" t="s">
        <v>139</v>
      </c>
      <c r="E92" s="50">
        <f>SUM(E86:E91)</f>
        <v>-42384959</v>
      </c>
      <c r="G92" s="50">
        <f>SUM(G86:G91)</f>
        <v>91875921</v>
      </c>
    </row>
    <row r="93" spans="1:8">
      <c r="A93" s="40" t="s">
        <v>140</v>
      </c>
      <c r="E93" s="45"/>
      <c r="G93" s="45"/>
    </row>
    <row r="94" spans="1:8">
      <c r="A94" s="42" t="s">
        <v>136</v>
      </c>
      <c r="E94" s="45">
        <v>809405784</v>
      </c>
      <c r="G94" s="45">
        <v>500000000</v>
      </c>
    </row>
    <row r="95" spans="1:8">
      <c r="A95" s="42" t="s">
        <v>144</v>
      </c>
      <c r="E95" s="45">
        <v>-931405784</v>
      </c>
      <c r="G95" s="45">
        <v>-378000000</v>
      </c>
    </row>
    <row r="96" spans="1:8">
      <c r="A96" s="42" t="s">
        <v>80</v>
      </c>
      <c r="E96" s="45">
        <v>-43988158</v>
      </c>
      <c r="G96" s="45">
        <v>-39993389</v>
      </c>
    </row>
    <row r="97" spans="1:7">
      <c r="A97" s="102" t="s">
        <v>143</v>
      </c>
      <c r="E97" s="44">
        <v>-35653118</v>
      </c>
      <c r="G97" s="44">
        <v>-30926176</v>
      </c>
    </row>
    <row r="98" spans="1:7">
      <c r="A98" s="42" t="s">
        <v>81</v>
      </c>
      <c r="E98" s="45">
        <v>-6215359</v>
      </c>
      <c r="G98" s="45">
        <v>-5459231</v>
      </c>
    </row>
    <row r="99" spans="1:7">
      <c r="A99" s="40" t="s">
        <v>137</v>
      </c>
      <c r="E99" s="50">
        <f>SUM(E94:E98)</f>
        <v>-207856635</v>
      </c>
      <c r="G99" s="50">
        <f>SUM(G94:G98)</f>
        <v>45621204</v>
      </c>
    </row>
    <row r="100" spans="1:7">
      <c r="A100" s="40" t="s">
        <v>156</v>
      </c>
      <c r="E100" s="45">
        <f>SUM(E77,E92,E99)</f>
        <v>54474771</v>
      </c>
      <c r="G100" s="45">
        <f>SUM(G77,G92,G99)</f>
        <v>8063413</v>
      </c>
    </row>
    <row r="101" spans="1:7">
      <c r="A101" s="42" t="s">
        <v>63</v>
      </c>
      <c r="E101" s="49">
        <v>44968304</v>
      </c>
      <c r="G101" s="49">
        <v>36904891</v>
      </c>
    </row>
    <row r="102" spans="1:7" ht="22.5" thickBot="1">
      <c r="A102" s="40" t="s">
        <v>64</v>
      </c>
      <c r="E102" s="52">
        <f>SUM(E100:E101)</f>
        <v>99443075</v>
      </c>
      <c r="G102" s="52">
        <f>SUM(G100:G101)</f>
        <v>44968304</v>
      </c>
    </row>
    <row r="103" spans="1:7" ht="22.5" thickTop="1">
      <c r="A103" s="42"/>
      <c r="E103" s="45"/>
      <c r="G103" s="45"/>
    </row>
    <row r="104" spans="1:7">
      <c r="A104" s="40" t="s">
        <v>105</v>
      </c>
      <c r="E104" s="45"/>
      <c r="G104" s="45"/>
    </row>
    <row r="105" spans="1:7">
      <c r="A105" s="42" t="s">
        <v>106</v>
      </c>
      <c r="E105" s="45"/>
      <c r="G105" s="45"/>
    </row>
    <row r="106" spans="1:7">
      <c r="A106" s="102" t="s">
        <v>128</v>
      </c>
      <c r="E106" s="91">
        <v>4182321.48</v>
      </c>
      <c r="G106" s="91">
        <v>124940</v>
      </c>
    </row>
    <row r="107" spans="1:7">
      <c r="A107" s="102" t="s">
        <v>138</v>
      </c>
      <c r="E107" s="91">
        <v>2550000</v>
      </c>
      <c r="G107" s="91">
        <v>1050000</v>
      </c>
    </row>
    <row r="108" spans="1:7">
      <c r="A108" s="102" t="s">
        <v>157</v>
      </c>
      <c r="E108" s="91">
        <v>43791082</v>
      </c>
      <c r="G108" s="91">
        <v>77418222</v>
      </c>
    </row>
    <row r="109" spans="1:7">
      <c r="A109" s="42" t="s">
        <v>110</v>
      </c>
      <c r="E109" s="91">
        <v>3184002.08</v>
      </c>
      <c r="G109" s="91">
        <v>1719875</v>
      </c>
    </row>
    <row r="110" spans="1:7">
      <c r="A110" s="42"/>
      <c r="E110" s="45"/>
      <c r="G110" s="45"/>
    </row>
    <row r="111" spans="1:7">
      <c r="A111" s="13" t="s">
        <v>4</v>
      </c>
    </row>
  </sheetData>
  <phoneticPr fontId="0" type="noConversion"/>
  <printOptions horizontalCentered="1" gridLinesSet="0"/>
  <pageMargins left="0.98425196850393704" right="0.55118110236220474" top="0.59055118110236227" bottom="0" header="0.19685039370078741" footer="0.19685039370078741"/>
  <pageSetup paperSize="9" scale="90" fitToHeight="0" orientation="portrait" r:id="rId1"/>
  <headerFooter alignWithMargins="0"/>
  <rowBreaks count="2" manualBreakCount="2">
    <brk id="39" max="16383" man="1"/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view="pageBreakPreview" topLeftCell="A7" zoomScale="85" zoomScaleNormal="100" zoomScaleSheetLayoutView="85" workbookViewId="0">
      <selection activeCell="Q18" sqref="Q18"/>
    </sheetView>
  </sheetViews>
  <sheetFormatPr defaultRowHeight="21.75"/>
  <cols>
    <col min="1" max="1" width="31" style="57" customWidth="1"/>
    <col min="2" max="2" width="8" style="57" customWidth="1"/>
    <col min="3" max="3" width="0.85546875" style="57" customWidth="1"/>
    <col min="4" max="4" width="12.7109375" style="57" customWidth="1"/>
    <col min="5" max="5" width="0.85546875" style="57" customWidth="1"/>
    <col min="6" max="6" width="13.7109375" style="57" customWidth="1"/>
    <col min="7" max="7" width="0.85546875" style="57" customWidth="1"/>
    <col min="8" max="8" width="14.7109375" style="57" customWidth="1"/>
    <col min="9" max="9" width="0.85546875" style="57" customWidth="1"/>
    <col min="10" max="10" width="14.7109375" style="57" customWidth="1"/>
    <col min="11" max="11" width="0.85546875" style="57" customWidth="1"/>
    <col min="12" max="12" width="13.42578125" style="57" customWidth="1"/>
    <col min="13" max="13" width="1.140625" style="57" customWidth="1"/>
    <col min="14" max="16384" width="9.140625" style="57"/>
  </cols>
  <sheetData>
    <row r="1" spans="1:12">
      <c r="A1" s="56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>
      <c r="A2" s="103" t="s">
        <v>13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>
      <c r="A3" s="103" t="s">
        <v>147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s="58" customFormat="1">
      <c r="D4" s="57"/>
      <c r="E4" s="57"/>
      <c r="F4" s="57"/>
      <c r="G4" s="57"/>
      <c r="H4" s="57"/>
      <c r="I4" s="57"/>
      <c r="J4" s="57"/>
      <c r="K4" s="57"/>
      <c r="L4" s="59" t="s">
        <v>39</v>
      </c>
    </row>
    <row r="5" spans="1:12" s="58" customFormat="1">
      <c r="D5" s="58" t="s">
        <v>15</v>
      </c>
      <c r="H5" s="104" t="s">
        <v>74</v>
      </c>
      <c r="I5" s="104"/>
      <c r="J5" s="104"/>
      <c r="L5" s="61"/>
    </row>
    <row r="6" spans="1:12" s="58" customFormat="1">
      <c r="D6" s="62" t="s">
        <v>17</v>
      </c>
      <c r="E6" s="62"/>
      <c r="F6" s="62" t="s">
        <v>101</v>
      </c>
      <c r="G6" s="62"/>
      <c r="H6" s="62" t="s">
        <v>89</v>
      </c>
    </row>
    <row r="7" spans="1:12" s="58" customFormat="1">
      <c r="B7" s="16" t="s">
        <v>34</v>
      </c>
      <c r="D7" s="60" t="s">
        <v>16</v>
      </c>
      <c r="E7" s="62"/>
      <c r="F7" s="60" t="s">
        <v>102</v>
      </c>
      <c r="G7" s="62"/>
      <c r="H7" s="60" t="s">
        <v>88</v>
      </c>
      <c r="I7" s="62"/>
      <c r="J7" s="60" t="s">
        <v>14</v>
      </c>
      <c r="K7" s="62"/>
      <c r="L7" s="60" t="s">
        <v>42</v>
      </c>
    </row>
    <row r="8" spans="1:12">
      <c r="A8" s="63" t="s">
        <v>119</v>
      </c>
      <c r="B8" s="63"/>
      <c r="C8" s="63"/>
      <c r="D8" s="67">
        <v>200000000</v>
      </c>
      <c r="E8" s="67"/>
      <c r="F8" s="67">
        <v>39809592</v>
      </c>
      <c r="G8" s="67"/>
      <c r="H8" s="67">
        <v>18334917</v>
      </c>
      <c r="I8" s="67"/>
      <c r="J8" s="67">
        <v>120828355</v>
      </c>
      <c r="K8" s="68"/>
      <c r="L8" s="67">
        <f>SUM(D8:J8)</f>
        <v>378972864</v>
      </c>
    </row>
    <row r="9" spans="1:12">
      <c r="A9" s="57" t="s">
        <v>107</v>
      </c>
      <c r="D9" s="76">
        <v>0</v>
      </c>
      <c r="E9" s="67"/>
      <c r="F9" s="76">
        <v>0</v>
      </c>
      <c r="G9" s="67"/>
      <c r="H9" s="76">
        <v>0</v>
      </c>
      <c r="I9" s="67"/>
      <c r="J9" s="76">
        <f>'BS&amp;PL'!G22</f>
        <v>73301193</v>
      </c>
      <c r="K9" s="68"/>
      <c r="L9" s="76">
        <f>SUM(D9:J9)</f>
        <v>73301193</v>
      </c>
    </row>
    <row r="10" spans="1:12">
      <c r="A10" s="57" t="s">
        <v>108</v>
      </c>
      <c r="D10" s="77">
        <v>0</v>
      </c>
      <c r="E10" s="67"/>
      <c r="F10" s="77">
        <v>0</v>
      </c>
      <c r="G10" s="67"/>
      <c r="H10" s="77">
        <v>0</v>
      </c>
      <c r="I10" s="67"/>
      <c r="J10" s="77">
        <f>'BS&amp;PL'!G30</f>
        <v>0</v>
      </c>
      <c r="K10" s="68"/>
      <c r="L10" s="77">
        <f>SUM(D10:J10)</f>
        <v>0</v>
      </c>
    </row>
    <row r="11" spans="1:12">
      <c r="A11" s="57" t="s">
        <v>103</v>
      </c>
      <c r="D11" s="67">
        <f>SUM(D9:D10)</f>
        <v>0</v>
      </c>
      <c r="E11" s="67"/>
      <c r="F11" s="67">
        <f>SUM(F9:F10)</f>
        <v>0</v>
      </c>
      <c r="G11" s="67"/>
      <c r="H11" s="67">
        <f>SUM(H9:H10)</f>
        <v>0</v>
      </c>
      <c r="I11" s="67"/>
      <c r="J11" s="67">
        <f>SUM(J9:J10)</f>
        <v>73301193</v>
      </c>
      <c r="K11" s="68"/>
      <c r="L11" s="67">
        <f>SUM(L9:L10)</f>
        <v>73301193</v>
      </c>
    </row>
    <row r="12" spans="1:12">
      <c r="A12" s="57" t="s">
        <v>80</v>
      </c>
      <c r="B12" s="65">
        <v>25</v>
      </c>
      <c r="C12" s="65"/>
      <c r="D12" s="67">
        <v>0</v>
      </c>
      <c r="E12" s="67"/>
      <c r="F12" s="67">
        <v>0</v>
      </c>
      <c r="G12" s="67"/>
      <c r="H12" s="67">
        <v>0</v>
      </c>
      <c r="I12" s="67"/>
      <c r="J12" s="67">
        <v>-39999320</v>
      </c>
      <c r="K12" s="68"/>
      <c r="L12" s="67">
        <f>SUM(D12:J12)</f>
        <v>-39999320</v>
      </c>
    </row>
    <row r="13" spans="1:12">
      <c r="A13" s="57" t="s">
        <v>95</v>
      </c>
      <c r="B13" s="65"/>
      <c r="C13" s="65"/>
      <c r="D13" s="67"/>
      <c r="E13" s="67"/>
      <c r="F13" s="67"/>
      <c r="G13" s="67"/>
      <c r="H13" s="67"/>
      <c r="I13" s="67"/>
      <c r="J13" s="67"/>
      <c r="K13" s="68"/>
      <c r="L13" s="67"/>
    </row>
    <row r="14" spans="1:12">
      <c r="A14" s="57" t="s">
        <v>96</v>
      </c>
      <c r="B14" s="65">
        <v>18</v>
      </c>
      <c r="C14" s="65"/>
      <c r="D14" s="67">
        <v>0</v>
      </c>
      <c r="E14" s="67"/>
      <c r="F14" s="67">
        <v>0</v>
      </c>
      <c r="G14" s="67"/>
      <c r="H14" s="67">
        <v>1665083</v>
      </c>
      <c r="I14" s="67"/>
      <c r="J14" s="67">
        <v>-1665083</v>
      </c>
      <c r="K14" s="68"/>
      <c r="L14" s="67">
        <f>SUM(D14:J14)</f>
        <v>0</v>
      </c>
    </row>
    <row r="15" spans="1:12" ht="22.5" thickBot="1">
      <c r="A15" s="63" t="s">
        <v>120</v>
      </c>
      <c r="B15" s="63"/>
      <c r="C15" s="63"/>
      <c r="D15" s="70">
        <f>SUM(D8:D14)-D11</f>
        <v>200000000</v>
      </c>
      <c r="E15" s="68"/>
      <c r="F15" s="70">
        <f>SUM(F8:F14)-F11</f>
        <v>39809592</v>
      </c>
      <c r="G15" s="68"/>
      <c r="H15" s="70">
        <f>SUM(H8:H14)-H11</f>
        <v>20000000</v>
      </c>
      <c r="I15" s="68"/>
      <c r="J15" s="70">
        <f>SUM(J8:J14)-J11</f>
        <v>152465145</v>
      </c>
      <c r="K15" s="68"/>
      <c r="L15" s="70">
        <f>SUM(L8:L14)-L11</f>
        <v>412274737</v>
      </c>
    </row>
    <row r="16" spans="1:12" ht="22.5" thickTop="1">
      <c r="D16" s="71"/>
      <c r="E16" s="71"/>
      <c r="F16" s="71"/>
      <c r="G16" s="71"/>
      <c r="H16" s="71"/>
      <c r="I16" s="71"/>
      <c r="J16" s="71"/>
      <c r="K16" s="67"/>
      <c r="L16" s="71"/>
    </row>
    <row r="17" spans="1:12">
      <c r="A17" s="63" t="s">
        <v>148</v>
      </c>
      <c r="B17" s="65"/>
      <c r="C17" s="65"/>
      <c r="D17" s="67">
        <f>SUM(D15)</f>
        <v>200000000</v>
      </c>
      <c r="E17" s="67"/>
      <c r="F17" s="67">
        <f>SUM(F15)</f>
        <v>39809592</v>
      </c>
      <c r="G17" s="67"/>
      <c r="H17" s="67">
        <f>SUM(H15)</f>
        <v>20000000</v>
      </c>
      <c r="I17" s="67"/>
      <c r="J17" s="67">
        <f>SUM(J15)</f>
        <v>152465145</v>
      </c>
      <c r="K17" s="68"/>
      <c r="L17" s="67">
        <f>SUM(L15)</f>
        <v>412274737</v>
      </c>
    </row>
    <row r="18" spans="1:12">
      <c r="A18" s="57" t="s">
        <v>107</v>
      </c>
      <c r="B18" s="63"/>
      <c r="C18" s="63"/>
      <c r="D18" s="76">
        <v>0</v>
      </c>
      <c r="E18" s="67"/>
      <c r="F18" s="76">
        <v>0</v>
      </c>
      <c r="G18" s="67"/>
      <c r="H18" s="76">
        <v>0</v>
      </c>
      <c r="I18" s="67"/>
      <c r="J18" s="76">
        <f>'BS&amp;PL'!E22</f>
        <v>125561639</v>
      </c>
      <c r="K18" s="68"/>
      <c r="L18" s="76">
        <f>SUM(D18:J18)</f>
        <v>125561639</v>
      </c>
    </row>
    <row r="19" spans="1:12">
      <c r="A19" s="57" t="s">
        <v>108</v>
      </c>
      <c r="B19" s="63"/>
      <c r="C19" s="63"/>
      <c r="D19" s="77">
        <v>0</v>
      </c>
      <c r="E19" s="67"/>
      <c r="F19" s="77">
        <v>0</v>
      </c>
      <c r="G19" s="67"/>
      <c r="H19" s="77">
        <v>0</v>
      </c>
      <c r="I19" s="67"/>
      <c r="J19" s="77">
        <f>'BS&amp;PL'!E30</f>
        <v>-1784919</v>
      </c>
      <c r="K19" s="67"/>
      <c r="L19" s="77">
        <f>SUM(D19:J19)</f>
        <v>-1784919</v>
      </c>
    </row>
    <row r="20" spans="1:12">
      <c r="A20" s="57" t="s">
        <v>103</v>
      </c>
      <c r="D20" s="69">
        <f>SUM(D18:D19)</f>
        <v>0</v>
      </c>
      <c r="E20" s="68"/>
      <c r="F20" s="69">
        <f>SUM(F18:F19)</f>
        <v>0</v>
      </c>
      <c r="G20" s="68"/>
      <c r="H20" s="69">
        <f>SUM(H18:H19)</f>
        <v>0</v>
      </c>
      <c r="I20" s="68"/>
      <c r="J20" s="69">
        <f>SUM(J18:J19)</f>
        <v>123776720</v>
      </c>
      <c r="K20" s="75"/>
      <c r="L20" s="69">
        <f>SUM(L18:L19)</f>
        <v>123776720</v>
      </c>
    </row>
    <row r="21" spans="1:12">
      <c r="A21" s="57" t="s">
        <v>80</v>
      </c>
      <c r="B21" s="65">
        <v>25</v>
      </c>
      <c r="C21" s="65"/>
      <c r="D21" s="67">
        <v>0</v>
      </c>
      <c r="E21" s="67"/>
      <c r="F21" s="67">
        <v>0</v>
      </c>
      <c r="G21" s="67"/>
      <c r="H21" s="67">
        <v>0</v>
      </c>
      <c r="I21" s="67"/>
      <c r="J21" s="86">
        <v>-43999252</v>
      </c>
      <c r="K21" s="68"/>
      <c r="L21" s="67">
        <f>SUM(D21:J21)</f>
        <v>-43999252</v>
      </c>
    </row>
    <row r="22" spans="1:12" ht="22.5" thickBot="1">
      <c r="A22" s="63" t="s">
        <v>149</v>
      </c>
      <c r="B22" s="63"/>
      <c r="C22" s="63"/>
      <c r="D22" s="70">
        <f>SUM(D17:D21)-D20</f>
        <v>200000000</v>
      </c>
      <c r="E22" s="68"/>
      <c r="F22" s="70">
        <f>SUM(F17:F21)-F20</f>
        <v>39809592</v>
      </c>
      <c r="G22" s="68"/>
      <c r="H22" s="70">
        <f>SUM(H17:H21)-H20</f>
        <v>20000000</v>
      </c>
      <c r="I22" s="68"/>
      <c r="J22" s="70">
        <f>SUM(J17:J21)-J20</f>
        <v>232242613</v>
      </c>
      <c r="K22" s="68"/>
      <c r="L22" s="70">
        <f>SUM(L17:L21)-L20</f>
        <v>492052205</v>
      </c>
    </row>
    <row r="23" spans="1:12" ht="22.5" thickTop="1">
      <c r="A23" s="63"/>
      <c r="B23" s="63"/>
      <c r="C23" s="63"/>
      <c r="D23" s="64"/>
      <c r="E23" s="64"/>
      <c r="F23" s="64"/>
      <c r="G23" s="64"/>
      <c r="H23" s="64"/>
      <c r="I23" s="64"/>
      <c r="J23" s="64"/>
      <c r="K23" s="64"/>
      <c r="L23" s="64"/>
    </row>
    <row r="24" spans="1:12">
      <c r="A24" s="57" t="s">
        <v>4</v>
      </c>
      <c r="L24" s="66"/>
    </row>
  </sheetData>
  <mergeCells count="3">
    <mergeCell ref="A2:L2"/>
    <mergeCell ref="A3:L3"/>
    <mergeCell ref="H5:J5"/>
  </mergeCells>
  <printOptions horizontalCentered="1"/>
  <pageMargins left="0.70866141732283472" right="0.23622047244094491" top="0.78740157480314965" bottom="0.19685039370078741" header="0.19685039370078741" footer="0.19685039370078741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33654</vt:lpwstr>
  </property>
  <property fmtid="{D5CDD505-2E9C-101B-9397-08002B2CF9AE}" pid="4" name="OptimizationTime">
    <vt:lpwstr>20220217_1725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BS&amp;PL</vt:lpstr>
      <vt:lpstr>ce (2)</vt:lpstr>
      <vt:lpstr>BS!Print_Area</vt:lpstr>
      <vt:lpstr>'BS&amp;PL'!Print_Area</vt:lpstr>
      <vt:lpstr>'ce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Daughtrat Wongsangthip</cp:lastModifiedBy>
  <cp:lastPrinted>2022-02-03T08:45:15Z</cp:lastPrinted>
  <dcterms:created xsi:type="dcterms:W3CDTF">1999-07-16T06:31:12Z</dcterms:created>
  <dcterms:modified xsi:type="dcterms:W3CDTF">2022-02-17T09:49:57Z</dcterms:modified>
</cp:coreProperties>
</file>