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backupFile="1" defaultThemeVersion="124226"/>
  <mc:AlternateContent xmlns:mc="http://schemas.openxmlformats.org/markup-compatibility/2006">
    <mc:Choice Requires="x15">
      <x15ac:absPath xmlns:x15ac="http://schemas.microsoft.com/office/spreadsheetml/2010/11/ac" url="G:\L\L_S P V I\2023\Ye12'2023\SPVI\"/>
    </mc:Choice>
  </mc:AlternateContent>
  <xr:revisionPtr revIDLastSave="0" documentId="13_ncr:1_{8B4BD934-2091-4C84-A537-CAE1C89FDAA8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NAV000" sheetId="1" state="hidden" r:id="rId1"/>
    <sheet name="NAV001" sheetId="2" state="hidden" r:id="rId2"/>
    <sheet name="BS" sheetId="7" r:id="rId3"/>
    <sheet name="PL" sheetId="6" r:id="rId4"/>
    <sheet name="CE" sheetId="8" r:id="rId5"/>
    <sheet name="CF" sheetId="9" r:id="rId6"/>
    <sheet name="000" sheetId="4" state="veryHidden" r:id="rId7"/>
  </sheets>
  <definedNames>
    <definedName name="_xlnm.Print_Area" localSheetId="2">BS!$A$1:$H$59</definedName>
    <definedName name="_xlnm.Print_Area" localSheetId="5">CF!$A$1:$H$68</definedName>
    <definedName name="_xlnm.Print_Area" localSheetId="3">PL!$A$1:$H$40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9" l="1"/>
  <c r="E17" i="6"/>
  <c r="E11" i="6"/>
  <c r="E18" i="6" s="1"/>
  <c r="E20" i="6" s="1"/>
  <c r="E22" i="6" s="1"/>
  <c r="G36" i="7"/>
  <c r="E36" i="7"/>
  <c r="E12" i="7"/>
  <c r="G54" i="9"/>
  <c r="G47" i="9"/>
  <c r="G55" i="9" s="1"/>
  <c r="G31" i="9"/>
  <c r="G21" i="9"/>
  <c r="G30" i="6"/>
  <c r="G31" i="6" s="1"/>
  <c r="G17" i="6"/>
  <c r="G11" i="6"/>
  <c r="G18" i="6" s="1"/>
  <c r="G20" i="6" s="1"/>
  <c r="G22" i="6" s="1"/>
  <c r="G33" i="6" s="1"/>
  <c r="G36" i="6" s="1"/>
  <c r="G12" i="7"/>
  <c r="E47" i="9"/>
  <c r="E54" i="9" l="1"/>
  <c r="G7" i="9" l="1"/>
  <c r="J11" i="8"/>
  <c r="L11" i="8" s="1"/>
  <c r="E40" i="7"/>
  <c r="G40" i="7"/>
  <c r="G41" i="7" s="1"/>
  <c r="E30" i="6"/>
  <c r="E31" i="6" s="1"/>
  <c r="J18" i="8" s="1"/>
  <c r="L18" i="8" s="1"/>
  <c r="E19" i="7"/>
  <c r="G19" i="7"/>
  <c r="G20" i="7" s="1"/>
  <c r="H12" i="8"/>
  <c r="H14" i="8"/>
  <c r="H16" i="8" s="1"/>
  <c r="F12" i="8"/>
  <c r="F14" i="8"/>
  <c r="G48" i="7" s="1"/>
  <c r="D12" i="8"/>
  <c r="D14" i="8"/>
  <c r="G47" i="7" s="1"/>
  <c r="L20" i="8"/>
  <c r="H19" i="8"/>
  <c r="F19" i="8"/>
  <c r="D19" i="8"/>
  <c r="L13" i="8"/>
  <c r="L9" i="8"/>
  <c r="J10" i="8"/>
  <c r="L10" i="8" s="1"/>
  <c r="D16" i="8" l="1"/>
  <c r="D21" i="8" s="1"/>
  <c r="E20" i="7"/>
  <c r="G34" i="9"/>
  <c r="J12" i="8"/>
  <c r="J14" i="8" s="1"/>
  <c r="L12" i="8"/>
  <c r="L14" i="8" s="1"/>
  <c r="L16" i="8" s="1"/>
  <c r="E41" i="7"/>
  <c r="E7" i="9"/>
  <c r="E21" i="9" s="1"/>
  <c r="F16" i="8"/>
  <c r="F21" i="8" s="1"/>
  <c r="E48" i="7" s="1"/>
  <c r="H21" i="8"/>
  <c r="E50" i="7" s="1"/>
  <c r="G50" i="7"/>
  <c r="E31" i="9" l="1"/>
  <c r="E34" i="9" s="1"/>
  <c r="E55" i="9" s="1"/>
  <c r="E57" i="9" s="1"/>
  <c r="E58" i="9" s="1"/>
  <c r="G57" i="9"/>
  <c r="G51" i="7"/>
  <c r="G52" i="7" s="1"/>
  <c r="G53" i="7" s="1"/>
  <c r="G54" i="7" s="1"/>
  <c r="J16" i="8"/>
  <c r="J17" i="8"/>
  <c r="E33" i="6"/>
  <c r="E36" i="6" s="1"/>
  <c r="J19" i="8" l="1"/>
  <c r="J21" i="8" s="1"/>
  <c r="E51" i="7" s="1"/>
  <c r="E52" i="7" s="1"/>
  <c r="E53" i="7" s="1"/>
  <c r="E54" i="7" s="1"/>
  <c r="L17" i="8"/>
  <c r="L19" i="8" l="1"/>
  <c r="L21" i="8" s="1"/>
</calcChain>
</file>

<file path=xl/sharedStrings.xml><?xml version="1.0" encoding="utf-8"?>
<sst xmlns="http://schemas.openxmlformats.org/spreadsheetml/2006/main" count="181" uniqueCount="148">
  <si>
    <t>Note</t>
  </si>
  <si>
    <t>The accompanying notes are an integral part of the financial statements.</t>
  </si>
  <si>
    <t>Total</t>
  </si>
  <si>
    <t>share capital</t>
  </si>
  <si>
    <t>(Unit: Baht)</t>
  </si>
  <si>
    <t>Other current assets</t>
  </si>
  <si>
    <t>Other current liabilities</t>
  </si>
  <si>
    <t>Share capital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</si>
  <si>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</si>
  <si>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</si>
  <si>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</si>
  <si>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</si>
  <si>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</si>
  <si>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</si>
  <si>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</si>
  <si>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</si>
  <si>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Total current liabilities</t>
  </si>
  <si>
    <t>Non-current liabilities</t>
  </si>
  <si>
    <t>Total non-current liabilities</t>
  </si>
  <si>
    <t>Total liabilities</t>
  </si>
  <si>
    <t>Shareholders' equity</t>
  </si>
  <si>
    <t>Total shareholders' equity</t>
  </si>
  <si>
    <t>Total liabilities and shareholders' equity</t>
  </si>
  <si>
    <t>Directors</t>
  </si>
  <si>
    <t>Other income</t>
  </si>
  <si>
    <t>Revenues</t>
  </si>
  <si>
    <t>Total revenues</t>
  </si>
  <si>
    <t>Expenses</t>
  </si>
  <si>
    <t>Total expenses</t>
  </si>
  <si>
    <t>Cash and cash equivalents</t>
  </si>
  <si>
    <t>Finance cost</t>
  </si>
  <si>
    <t>Administrative expenses</t>
  </si>
  <si>
    <t>Trade and other receivables</t>
  </si>
  <si>
    <t>Trade and other payables</t>
  </si>
  <si>
    <t>Provision for long-term employee benefits</t>
  </si>
  <si>
    <t xml:space="preserve">Inventories </t>
  </si>
  <si>
    <t>Sales</t>
  </si>
  <si>
    <t>Other non-current assets</t>
  </si>
  <si>
    <t xml:space="preserve">Statement of financial position </t>
  </si>
  <si>
    <t>Statement of financial position (continued)</t>
  </si>
  <si>
    <t>Statement of changes in shareholders' equity</t>
  </si>
  <si>
    <t>Cash flows from operating activities</t>
  </si>
  <si>
    <t>Profit before tax</t>
  </si>
  <si>
    <t xml:space="preserve">Adjustments to reconcile profit before tax to </t>
  </si>
  <si>
    <t xml:space="preserve">   net cash provided by (paid from) operating activities: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</si>
  <si>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</si>
  <si>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</si>
  <si>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</si>
  <si>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Profit from operating activities before  </t>
  </si>
  <si>
    <t xml:space="preserve">   changes in operating assets and liabilities</t>
  </si>
  <si>
    <t xml:space="preserve">   Trade and other receivables</t>
  </si>
  <si>
    <t xml:space="preserve">   Inventories</t>
  </si>
  <si>
    <t xml:space="preserve">   Other current assets</t>
  </si>
  <si>
    <t xml:space="preserve">   Other non-current assets</t>
  </si>
  <si>
    <t xml:space="preserve">   Trade and other payables</t>
  </si>
  <si>
    <t xml:space="preserve">   Other current liabilities</t>
  </si>
  <si>
    <t xml:space="preserve">Cash flows from investing activities </t>
  </si>
  <si>
    <t>Dividend paid</t>
  </si>
  <si>
    <t>Cash and cash equivalents at beginning of year</t>
  </si>
  <si>
    <t xml:space="preserve">Cash and cash equivalents at end of year </t>
  </si>
  <si>
    <t>Income tax payable</t>
  </si>
  <si>
    <t>Service income</t>
  </si>
  <si>
    <t>Income tax expenses</t>
  </si>
  <si>
    <t>Profit before income tax expenses</t>
  </si>
  <si>
    <t>Basic earnings per share</t>
  </si>
  <si>
    <t xml:space="preserve"> paid up</t>
  </si>
  <si>
    <t>Issued and</t>
  </si>
  <si>
    <t>Operating assets (increase) decrease:</t>
  </si>
  <si>
    <t>Operating liabilities increase (decrease):</t>
  </si>
  <si>
    <t>Retained earnings</t>
  </si>
  <si>
    <t xml:space="preserve">   Appropriated - statutory reserve</t>
  </si>
  <si>
    <t xml:space="preserve">   Unappropriated</t>
  </si>
  <si>
    <t>Appropriated</t>
  </si>
  <si>
    <t>Unappropriated</t>
  </si>
  <si>
    <t>Cash paid for income tax</t>
  </si>
  <si>
    <t>Cash received from interest income</t>
  </si>
  <si>
    <t>Acquisitions of equipment</t>
  </si>
  <si>
    <t>Increase in intangible assets</t>
  </si>
  <si>
    <t>Cash paid for interest expenses</t>
  </si>
  <si>
    <t>Weighted average number of ordinary shares (shares)</t>
  </si>
  <si>
    <t>Profit</t>
  </si>
  <si>
    <t>Cash flow statement (continued)</t>
  </si>
  <si>
    <t>Cash flow statement</t>
  </si>
  <si>
    <t>Statement of comprehensive income</t>
  </si>
  <si>
    <t>Profit or loss</t>
  </si>
  <si>
    <t>Total comprehensive income for the year</t>
  </si>
  <si>
    <t>S P V I Public Company Limited</t>
  </si>
  <si>
    <t>Deferred tax assets</t>
  </si>
  <si>
    <t xml:space="preserve">   Registered</t>
  </si>
  <si>
    <t xml:space="preserve">   Issued and fully paid up</t>
  </si>
  <si>
    <t>Share premium</t>
  </si>
  <si>
    <t>Profit for the year</t>
  </si>
  <si>
    <t>Other comprehensive income for the year</t>
  </si>
  <si>
    <t>Share</t>
  </si>
  <si>
    <t>premium</t>
  </si>
  <si>
    <t xml:space="preserve">Cost of sales </t>
  </si>
  <si>
    <t>Cost of services</t>
  </si>
  <si>
    <t xml:space="preserve">Other comprehensive income for the year </t>
  </si>
  <si>
    <t>Dividend payable</t>
  </si>
  <si>
    <t>Non-cash related transaction</t>
  </si>
  <si>
    <t>Equipment</t>
  </si>
  <si>
    <t>Intangible assets</t>
  </si>
  <si>
    <t>Other comprehensive income:</t>
  </si>
  <si>
    <t xml:space="preserve">    to profit or loss in subsequent periods:</t>
  </si>
  <si>
    <t xml:space="preserve">Less: Income tax effect </t>
  </si>
  <si>
    <t>Other comprehensive income not to be reclassified</t>
  </si>
  <si>
    <t xml:space="preserve">     to profit or loss in subsequent periods - net of income tax</t>
  </si>
  <si>
    <t>Proceeds from sales of equipment</t>
  </si>
  <si>
    <t xml:space="preserve">   Transfer inventory to equipment</t>
  </si>
  <si>
    <t>Selling and distribution expenses</t>
  </si>
  <si>
    <t xml:space="preserve">   Interest expenses</t>
  </si>
  <si>
    <t>Right-of-use assets</t>
  </si>
  <si>
    <t>Current portion of long-term lease liabilities</t>
  </si>
  <si>
    <t>Long-term lease liabilities - net of current portion</t>
  </si>
  <si>
    <t>Cash paid for right-of-use assets</t>
  </si>
  <si>
    <t xml:space="preserve">   Payable for purchase of equipment</t>
  </si>
  <si>
    <t xml:space="preserve">   Payable for purchase of intangible asset</t>
  </si>
  <si>
    <t>Cash flows from financing activities</t>
  </si>
  <si>
    <t xml:space="preserve">      400,000,000 ordinary shares of Baht 0.50 each</t>
  </si>
  <si>
    <t xml:space="preserve">Operating profit </t>
  </si>
  <si>
    <t>Payment of pricipal portion of lease liabilities</t>
  </si>
  <si>
    <t>6, 8</t>
  </si>
  <si>
    <t xml:space="preserve">Other comprehensive income not to be reclassified </t>
  </si>
  <si>
    <t>Supplemental cash flows information:</t>
  </si>
  <si>
    <t xml:space="preserve">   Additions to right-of-use assets and lease liabiities</t>
  </si>
  <si>
    <t xml:space="preserve">   Gain on lease modification</t>
  </si>
  <si>
    <t>Balance as at 1 January 2022</t>
  </si>
  <si>
    <t>Balance as at 31 December 2022</t>
  </si>
  <si>
    <t xml:space="preserve">   Reversal of allowance for expected credit losses </t>
  </si>
  <si>
    <t xml:space="preserve">   Reduction of inventory to net realisable value (reversal)</t>
  </si>
  <si>
    <t>Net cash flows from operating activities</t>
  </si>
  <si>
    <t>Net increase (decrease) in cash and cash equivalents</t>
  </si>
  <si>
    <t xml:space="preserve">   Payable for acquisition of leasehold right</t>
  </si>
  <si>
    <t xml:space="preserve">   Write-off trade account receivable as bad debts</t>
  </si>
  <si>
    <t>Net cash flows used in investing activities</t>
  </si>
  <si>
    <t>For the year ended 31 December 2023</t>
  </si>
  <si>
    <t>Balance as at 1 January 2023</t>
  </si>
  <si>
    <t>Balance as at 31 December 2023</t>
  </si>
  <si>
    <t>As at 31 December 2023</t>
  </si>
  <si>
    <t>6, 15</t>
  </si>
  <si>
    <t>Short-term loans from financial institutions</t>
  </si>
  <si>
    <t>Increase in short-term loans from financial institutions</t>
  </si>
  <si>
    <t>Repayment of short-term loans from financial institutions</t>
  </si>
  <si>
    <t xml:space="preserve">Actuarial gain </t>
  </si>
  <si>
    <t>Net cash flows from (used in) financing activities</t>
  </si>
  <si>
    <t xml:space="preserve">   Reduction in lease payments by lessors</t>
  </si>
  <si>
    <t xml:space="preserve">      and right-of-use assets</t>
  </si>
  <si>
    <t xml:space="preserve">   Loss on disposal/write-off of equipment, intangible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</si>
</sst>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0.0%"/>
    <numFmt numFmtId="165" formatCode="dd\-mmm\-yy_)"/>
    <numFmt numFmtId="166" formatCode="0.00_)"/>
    <numFmt numFmtId="167" formatCode="#,##0.00\ &quot;F&quot;;\-#,##0.00\ &quot;F&quot;"/>
    <numFmt numFmtId="168" formatCode="_(* #,##0_);_(* \(#,##0\);_(* &quot;-&quot;??_);_(@_)"/>
  </numFmts>
  <fonts count="12">
    <font>
      <sz val="10"/>
      <name val="ApFont"/>
    </font>
    <font>
      <sz val="10"/>
      <name val="ApFont"/>
    </font>
    <font>
      <sz val="14"/>
      <name val="Angsana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" fontId="1" fillId="0" borderId="0" applyFont="0" applyFill="0" applyBorder="0" applyAlignment="0" applyProtection="0"/>
    <xf numFmtId="167" fontId="2" fillId="0" borderId="0"/>
    <xf numFmtId="165" fontId="2" fillId="0" borderId="0"/>
    <xf numFmtId="164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66" fontId="6" fillId="0" borderId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</cellStyleXfs>
  <cellXfs count="90">
    <xf numFmtId="0" fontId="0" fillId="0" borderId="0" xfId="0"/>
    <xf numFmtId="41" fontId="11" fillId="0" borderId="0" xfId="0" applyNumberFormat="1" applyFont="1" applyFill="1" applyBorder="1" applyAlignment="1"/>
    <xf numFmtId="41" fontId="11" fillId="0" borderId="0" xfId="0" applyNumberFormat="1" applyFont="1" applyFill="1" applyAlignment="1"/>
    <xf numFmtId="41" fontId="11" fillId="0" borderId="3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3" xfId="0" applyNumberFormat="1" applyFont="1" applyFill="1" applyBorder="1" applyAlignment="1"/>
    <xf numFmtId="0" fontId="7" fillId="0" borderId="0" xfId="0" applyFont="1" applyFill="1" applyAlignment="1"/>
    <xf numFmtId="1" fontId="7" fillId="0" borderId="0" xfId="0" applyNumberFormat="1" applyFont="1" applyFill="1" applyAlignment="1"/>
    <xf numFmtId="40" fontId="8" fillId="0" borderId="0" xfId="0" applyNumberFormat="1" applyFont="1" applyFill="1" applyAlignment="1"/>
    <xf numFmtId="1" fontId="8" fillId="0" borderId="0" xfId="0" applyNumberFormat="1" applyFont="1" applyFill="1" applyAlignment="1"/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/>
    <xf numFmtId="41" fontId="8" fillId="0" borderId="0" xfId="0" applyNumberFormat="1" applyFont="1" applyFill="1" applyAlignment="1"/>
    <xf numFmtId="41" fontId="8" fillId="0" borderId="0" xfId="1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/>
    </xf>
    <xf numFmtId="40" fontId="7" fillId="0" borderId="0" xfId="0" applyNumberFormat="1" applyFont="1" applyFill="1" applyAlignment="1"/>
    <xf numFmtId="41" fontId="8" fillId="0" borderId="4" xfId="1" applyNumberFormat="1" applyFont="1" applyFill="1" applyBorder="1" applyAlignment="1"/>
    <xf numFmtId="38" fontId="8" fillId="0" borderId="0" xfId="0" applyNumberFormat="1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41" fontId="8" fillId="0" borderId="5" xfId="1" applyNumberFormat="1" applyFont="1" applyFill="1" applyBorder="1" applyAlignment="1"/>
    <xf numFmtId="41" fontId="8" fillId="0" borderId="4" xfId="0" applyNumberFormat="1" applyFont="1" applyFill="1" applyBorder="1" applyAlignment="1"/>
    <xf numFmtId="37" fontId="7" fillId="0" borderId="0" xfId="0" applyNumberFormat="1" applyFont="1" applyFill="1" applyAlignment="1"/>
    <xf numFmtId="37" fontId="7" fillId="0" borderId="0" xfId="0" applyNumberFormat="1" applyFont="1" applyFill="1" applyAlignment="1">
      <alignment horizontal="center"/>
    </xf>
    <xf numFmtId="37" fontId="8" fillId="0" borderId="0" xfId="0" applyNumberFormat="1" applyFont="1" applyFill="1" applyAlignment="1">
      <alignment horizontal="left"/>
    </xf>
    <xf numFmtId="37" fontId="8" fillId="0" borderId="0" xfId="0" applyNumberFormat="1" applyFont="1" applyFill="1" applyAlignment="1">
      <alignment horizontal="centerContinuous"/>
    </xf>
    <xf numFmtId="37" fontId="8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center"/>
    </xf>
    <xf numFmtId="37" fontId="9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Border="1" applyAlignment="1">
      <alignment horizontal="center"/>
    </xf>
    <xf numFmtId="37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0" fontId="10" fillId="0" borderId="0" xfId="0" applyFont="1" applyFill="1" applyAlignment="1">
      <alignment horizontal="center"/>
    </xf>
    <xf numFmtId="37" fontId="10" fillId="0" borderId="0" xfId="0" applyNumberFormat="1" applyFont="1" applyFill="1" applyAlignment="1">
      <alignment horizontal="center"/>
    </xf>
    <xf numFmtId="168" fontId="1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7" fontId="8" fillId="0" borderId="5" xfId="0" applyNumberFormat="1" applyFont="1" applyFill="1" applyBorder="1" applyAlignment="1"/>
    <xf numFmtId="41" fontId="10" fillId="0" borderId="0" xfId="0" applyNumberFormat="1" applyFont="1" applyFill="1" applyAlignment="1">
      <alignment horizontal="center"/>
    </xf>
    <xf numFmtId="37" fontId="8" fillId="0" borderId="6" xfId="0" applyNumberFormat="1" applyFont="1" applyFill="1" applyBorder="1" applyAlignment="1"/>
    <xf numFmtId="0" fontId="7" fillId="0" borderId="0" xfId="0" applyFont="1" applyFill="1" applyAlignment="1">
      <alignment horizontal="center"/>
    </xf>
    <xf numFmtId="41" fontId="8" fillId="0" borderId="3" xfId="1" applyNumberFormat="1" applyFont="1" applyFill="1" applyBorder="1" applyAlignment="1">
      <alignment horizontal="center"/>
    </xf>
    <xf numFmtId="41" fontId="8" fillId="0" borderId="3" xfId="1" applyNumberFormat="1" applyFont="1" applyFill="1" applyBorder="1" applyAlignment="1"/>
    <xf numFmtId="0" fontId="8" fillId="0" borderId="0" xfId="0" quotePrefix="1" applyNumberFormat="1" applyFont="1" applyFill="1" applyBorder="1" applyAlignment="1">
      <alignment horizontal="center"/>
    </xf>
    <xf numFmtId="41" fontId="11" fillId="0" borderId="7" xfId="0" applyNumberFormat="1" applyFont="1" applyFill="1" applyBorder="1" applyAlignment="1"/>
    <xf numFmtId="37" fontId="7" fillId="0" borderId="0" xfId="0" applyNumberFormat="1" applyFont="1" applyAlignment="1"/>
    <xf numFmtId="37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Alignment="1"/>
    <xf numFmtId="37" fontId="8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37" fontId="8" fillId="0" borderId="3" xfId="0" quotePrefix="1" applyNumberFormat="1" applyFont="1" applyBorder="1" applyAlignment="1">
      <alignment horizontal="center"/>
    </xf>
    <xf numFmtId="41" fontId="8" fillId="0" borderId="0" xfId="0" applyNumberFormat="1" applyFont="1" applyBorder="1" applyAlignment="1"/>
    <xf numFmtId="0" fontId="10" fillId="0" borderId="0" xfId="0" applyFont="1" applyAlignment="1">
      <alignment horizontal="center"/>
    </xf>
    <xf numFmtId="41" fontId="8" fillId="0" borderId="0" xfId="0" applyNumberFormat="1" applyFont="1" applyAlignment="1">
      <alignment horizontal="center"/>
    </xf>
    <xf numFmtId="41" fontId="8" fillId="0" borderId="5" xfId="0" applyNumberFormat="1" applyFont="1" applyBorder="1" applyAlignment="1"/>
    <xf numFmtId="41" fontId="8" fillId="0" borderId="0" xfId="0" applyNumberFormat="1" applyFont="1" applyAlignment="1"/>
    <xf numFmtId="37" fontId="8" fillId="0" borderId="0" xfId="0" applyNumberFormat="1" applyFont="1" applyAlignment="1"/>
    <xf numFmtId="37" fontId="8" fillId="0" borderId="0" xfId="0" applyNumberFormat="1" applyFont="1" applyBorder="1" applyAlignment="1"/>
    <xf numFmtId="0" fontId="7" fillId="0" borderId="0" xfId="0" applyFont="1" applyAlignment="1"/>
    <xf numFmtId="37" fontId="8" fillId="0" borderId="4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41" fontId="8" fillId="0" borderId="3" xfId="0" applyNumberFormat="1" applyFont="1" applyFill="1" applyBorder="1" applyAlignment="1">
      <alignment horizontal="center"/>
    </xf>
    <xf numFmtId="41" fontId="8" fillId="0" borderId="7" xfId="0" applyNumberFormat="1" applyFont="1" applyFill="1" applyBorder="1" applyAlignment="1">
      <alignment horizontal="center"/>
    </xf>
    <xf numFmtId="38" fontId="8" fillId="0" borderId="0" xfId="0" applyNumberFormat="1" applyFont="1" applyFill="1" applyBorder="1" applyAlignment="1"/>
    <xf numFmtId="41" fontId="8" fillId="0" borderId="0" xfId="0" applyNumberFormat="1" applyFont="1" applyBorder="1" applyAlignment="1">
      <alignment horizontal="center"/>
    </xf>
    <xf numFmtId="41" fontId="8" fillId="0" borderId="8" xfId="0" applyNumberFormat="1" applyFont="1" applyBorder="1" applyAlignment="1"/>
    <xf numFmtId="41" fontId="8" fillId="0" borderId="9" xfId="0" applyNumberFormat="1" applyFont="1" applyBorder="1" applyAlignment="1"/>
    <xf numFmtId="0" fontId="10" fillId="0" borderId="0" xfId="0" applyFont="1" applyFill="1" applyAlignment="1"/>
    <xf numFmtId="41" fontId="8" fillId="0" borderId="4" xfId="0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/>
    <xf numFmtId="40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37" fontId="8" fillId="0" borderId="0" xfId="0" applyNumberFormat="1" applyFont="1" applyFill="1" applyBorder="1" applyAlignment="1">
      <alignment horizontal="center"/>
    </xf>
    <xf numFmtId="41" fontId="8" fillId="0" borderId="0" xfId="0" applyNumberFormat="1" applyFont="1"/>
    <xf numFmtId="41" fontId="8" fillId="0" borderId="0" xfId="1" applyNumberFormat="1" applyFont="1" applyFill="1" applyAlignment="1">
      <alignment horizontal="center"/>
    </xf>
    <xf numFmtId="37" fontId="8" fillId="0" borderId="3" xfId="0" applyNumberFormat="1" applyFont="1" applyBorder="1" applyAlignment="1">
      <alignment horizontal="center"/>
    </xf>
    <xf numFmtId="41" fontId="11" fillId="0" borderId="4" xfId="0" applyNumberFormat="1" applyFont="1" applyFill="1" applyBorder="1" applyAlignment="1"/>
    <xf numFmtId="41" fontId="11" fillId="0" borderId="0" xfId="0" applyNumberFormat="1" applyFont="1" applyFill="1" applyAlignment="1">
      <alignment horizontal="right"/>
    </xf>
    <xf numFmtId="41" fontId="8" fillId="0" borderId="0" xfId="0" applyNumberFormat="1" applyFont="1" applyFill="1" applyAlignment="1">
      <alignment horizontal="center"/>
    </xf>
    <xf numFmtId="39" fontId="8" fillId="0" borderId="7" xfId="0" applyNumberFormat="1" applyFont="1" applyFill="1" applyBorder="1" applyAlignment="1"/>
    <xf numFmtId="37" fontId="8" fillId="0" borderId="7" xfId="0" applyNumberFormat="1" applyFont="1" applyFill="1" applyBorder="1" applyAlignment="1"/>
    <xf numFmtId="37" fontId="8" fillId="0" borderId="0" xfId="0" applyNumberFormat="1" applyFont="1" applyFill="1"/>
    <xf numFmtId="41" fontId="8" fillId="0" borderId="0" xfId="1" applyNumberFormat="1" applyFont="1" applyAlignment="1"/>
    <xf numFmtId="37" fontId="8" fillId="0" borderId="3" xfId="0" applyNumberFormat="1" applyFont="1" applyBorder="1" applyAlignment="1">
      <alignment horizontal="center"/>
    </xf>
  </cellXfs>
  <cellStyles count="11">
    <cellStyle name="Comma" xfId="1" builtinId="3"/>
    <cellStyle name="comma zerodec" xfId="2" xr:uid="{00000000-0005-0000-0000-000001000000}"/>
    <cellStyle name="Currency1" xfId="3" xr:uid="{00000000-0005-0000-0000-000002000000}"/>
    <cellStyle name="Dollar (zero dec)" xfId="4" xr:uid="{00000000-0005-0000-0000-000003000000}"/>
    <cellStyle name="Grey" xfId="5" xr:uid="{00000000-0005-0000-0000-000004000000}"/>
    <cellStyle name="Input [yellow]" xfId="6" xr:uid="{00000000-0005-0000-0000-000005000000}"/>
    <cellStyle name="no dec" xfId="7" xr:uid="{00000000-0005-0000-0000-000006000000}"/>
    <cellStyle name="Normal" xfId="0" builtinId="0"/>
    <cellStyle name="Normal - Style1" xfId="8" xr:uid="{00000000-0005-0000-0000-000008000000}"/>
    <cellStyle name="Percent [2]" xfId="9" xr:uid="{00000000-0005-0000-0000-000009000000}"/>
    <cellStyle name="Quantity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showGridLines="0" tabSelected="1" view="pageBreakPreview" zoomScale="85" zoomScaleNormal="100" zoomScaleSheetLayoutView="85" workbookViewId="0">
      <selection activeCell="B17" sqref="B17"/>
    </sheetView>
  </sheetViews>
  <sheetFormatPr defaultColWidth="10.85546875" defaultRowHeight="21" customHeight="1"/>
  <cols>
    <col min="1" max="1" width="42.5703125" style="33" customWidth="1"/>
    <col min="2" max="2" width="9.7109375" style="33" customWidth="1"/>
    <col min="3" max="3" width="6.140625" style="26" customWidth="1"/>
    <col min="4" max="4" width="1" style="26" customWidth="1"/>
    <col min="5" max="5" width="15.7109375" style="26" customWidth="1"/>
    <col min="6" max="6" width="0.85546875" style="34" customWidth="1"/>
    <col min="7" max="7" width="15.7109375" style="34" customWidth="1"/>
    <col min="8" max="8" width="0.85546875" style="34" customWidth="1"/>
    <col min="9" max="16384" width="10.85546875" style="33"/>
  </cols>
  <sheetData>
    <row r="1" spans="1:8" s="24" customFormat="1" ht="21" customHeight="1">
      <c r="A1" s="6" t="s">
        <v>86</v>
      </c>
      <c r="B1" s="22"/>
      <c r="C1" s="23"/>
      <c r="D1" s="23"/>
      <c r="E1" s="23"/>
      <c r="F1" s="22"/>
      <c r="G1" s="22"/>
      <c r="H1" s="22"/>
    </row>
    <row r="2" spans="1:8" s="24" customFormat="1" ht="21" customHeight="1">
      <c r="A2" s="6" t="s">
        <v>38</v>
      </c>
      <c r="B2" s="22"/>
      <c r="C2" s="23"/>
      <c r="D2" s="23"/>
      <c r="E2" s="23"/>
      <c r="F2" s="22"/>
      <c r="G2" s="22"/>
      <c r="H2" s="22"/>
    </row>
    <row r="3" spans="1:8" s="24" customFormat="1" ht="21" customHeight="1">
      <c r="A3" s="6" t="s">
        <v>138</v>
      </c>
      <c r="B3" s="22"/>
      <c r="C3" s="23"/>
      <c r="D3" s="23"/>
      <c r="E3" s="23"/>
      <c r="F3" s="22"/>
      <c r="G3" s="22"/>
      <c r="H3" s="22"/>
    </row>
    <row r="4" spans="1:8" s="24" customFormat="1" ht="21" customHeight="1">
      <c r="A4" s="6"/>
      <c r="B4" s="22"/>
      <c r="C4" s="23"/>
      <c r="D4" s="23"/>
      <c r="E4" s="23"/>
      <c r="F4" s="22"/>
      <c r="G4" s="27" t="s">
        <v>4</v>
      </c>
      <c r="H4" s="22"/>
    </row>
    <row r="5" spans="1:8" s="26" customFormat="1" ht="21" customHeight="1">
      <c r="A5" s="28"/>
      <c r="C5" s="29" t="s">
        <v>0</v>
      </c>
      <c r="D5" s="29"/>
      <c r="E5" s="31">
        <v>2023</v>
      </c>
      <c r="F5" s="30"/>
      <c r="G5" s="32">
        <v>2022</v>
      </c>
      <c r="H5" s="30"/>
    </row>
    <row r="6" spans="1:8" ht="21" customHeight="1">
      <c r="A6" s="6" t="s">
        <v>8</v>
      </c>
    </row>
    <row r="7" spans="1:8" ht="21" customHeight="1">
      <c r="A7" s="6" t="s">
        <v>9</v>
      </c>
    </row>
    <row r="8" spans="1:8" ht="21" customHeight="1">
      <c r="A8" s="18" t="s">
        <v>29</v>
      </c>
      <c r="C8" s="35">
        <v>7</v>
      </c>
      <c r="D8" s="35"/>
      <c r="E8" s="2">
        <v>63588049</v>
      </c>
      <c r="F8" s="1"/>
      <c r="G8" s="2">
        <v>50277436</v>
      </c>
      <c r="H8" s="1"/>
    </row>
    <row r="9" spans="1:8" ht="21" customHeight="1">
      <c r="A9" s="18" t="s">
        <v>32</v>
      </c>
      <c r="C9" s="35" t="s">
        <v>121</v>
      </c>
      <c r="D9" s="35"/>
      <c r="E9" s="12">
        <v>154576747</v>
      </c>
      <c r="F9" s="4"/>
      <c r="G9" s="12">
        <v>68870301</v>
      </c>
      <c r="H9" s="4"/>
    </row>
    <row r="10" spans="1:8" ht="21" customHeight="1">
      <c r="A10" s="18" t="s">
        <v>35</v>
      </c>
      <c r="C10" s="35">
        <v>9</v>
      </c>
      <c r="D10" s="35"/>
      <c r="E10" s="2">
        <v>641583487</v>
      </c>
      <c r="F10" s="1"/>
      <c r="G10" s="2">
        <v>603761129</v>
      </c>
      <c r="H10" s="1"/>
    </row>
    <row r="11" spans="1:8" ht="21" customHeight="1">
      <c r="A11" s="18" t="s">
        <v>5</v>
      </c>
      <c r="C11" s="35">
        <v>10</v>
      </c>
      <c r="D11" s="35"/>
      <c r="E11" s="3">
        <v>21979862</v>
      </c>
      <c r="F11" s="1"/>
      <c r="G11" s="3">
        <v>18885491</v>
      </c>
      <c r="H11" s="1"/>
    </row>
    <row r="12" spans="1:8" ht="21" customHeight="1">
      <c r="A12" s="6" t="s">
        <v>10</v>
      </c>
      <c r="C12" s="35"/>
      <c r="D12" s="18"/>
      <c r="E12" s="82">
        <f>SUM(E8:E11)</f>
        <v>881728145</v>
      </c>
      <c r="F12" s="1"/>
      <c r="G12" s="82">
        <f>SUM(G8:G11)</f>
        <v>741794357</v>
      </c>
      <c r="H12" s="1"/>
    </row>
    <row r="13" spans="1:8" ht="21" customHeight="1">
      <c r="A13" s="6" t="s">
        <v>11</v>
      </c>
      <c r="C13" s="35"/>
      <c r="D13" s="18"/>
      <c r="E13" s="2"/>
      <c r="F13" s="1"/>
      <c r="G13" s="2"/>
      <c r="H13" s="1"/>
    </row>
    <row r="14" spans="1:8" ht="21" customHeight="1">
      <c r="A14" s="18" t="s">
        <v>100</v>
      </c>
      <c r="C14" s="35">
        <v>11</v>
      </c>
      <c r="D14" s="35"/>
      <c r="E14" s="2">
        <v>119424956</v>
      </c>
      <c r="F14" s="1"/>
      <c r="G14" s="2">
        <v>92680500</v>
      </c>
      <c r="H14" s="1"/>
    </row>
    <row r="15" spans="1:8" ht="21" customHeight="1">
      <c r="A15" s="18" t="s">
        <v>111</v>
      </c>
      <c r="C15" s="35">
        <v>16</v>
      </c>
      <c r="D15" s="35"/>
      <c r="E15" s="2">
        <v>141605068</v>
      </c>
      <c r="F15" s="1"/>
      <c r="G15" s="2">
        <v>134608609</v>
      </c>
      <c r="H15" s="1"/>
    </row>
    <row r="16" spans="1:8" ht="21" customHeight="1">
      <c r="A16" s="18" t="s">
        <v>101</v>
      </c>
      <c r="C16" s="35">
        <v>12</v>
      </c>
      <c r="D16" s="35"/>
      <c r="E16" s="2">
        <v>36706841</v>
      </c>
      <c r="F16" s="1"/>
      <c r="G16" s="2">
        <v>37110663</v>
      </c>
      <c r="H16" s="1"/>
    </row>
    <row r="17" spans="1:8" ht="21" customHeight="1">
      <c r="A17" s="18" t="s">
        <v>37</v>
      </c>
      <c r="C17" s="35">
        <v>13</v>
      </c>
      <c r="D17" s="35"/>
      <c r="E17" s="2">
        <v>39029729</v>
      </c>
      <c r="F17" s="1"/>
      <c r="G17" s="2">
        <v>34209350</v>
      </c>
      <c r="H17" s="1"/>
    </row>
    <row r="18" spans="1:8" ht="21" customHeight="1">
      <c r="A18" s="18" t="s">
        <v>87</v>
      </c>
      <c r="C18" s="35">
        <v>22</v>
      </c>
      <c r="D18" s="35"/>
      <c r="E18" s="3">
        <v>13161850</v>
      </c>
      <c r="F18" s="1"/>
      <c r="G18" s="3">
        <v>12543091</v>
      </c>
      <c r="H18" s="1"/>
    </row>
    <row r="19" spans="1:8" ht="21" customHeight="1">
      <c r="A19" s="6" t="s">
        <v>12</v>
      </c>
      <c r="C19" s="38"/>
      <c r="D19" s="1"/>
      <c r="E19" s="3">
        <f>SUM(E14:E18)</f>
        <v>349928444</v>
      </c>
      <c r="F19" s="37"/>
      <c r="G19" s="3">
        <f>SUM(G14:G18)</f>
        <v>311152213</v>
      </c>
      <c r="H19" s="37"/>
    </row>
    <row r="20" spans="1:8" ht="21" customHeight="1" thickBot="1">
      <c r="A20" s="6" t="s">
        <v>13</v>
      </c>
      <c r="C20" s="38"/>
      <c r="D20" s="1"/>
      <c r="E20" s="46">
        <f>SUM(E12,E19)</f>
        <v>1231656589</v>
      </c>
      <c r="F20" s="37"/>
      <c r="G20" s="46">
        <f>SUM(G12,G19)</f>
        <v>1052946570</v>
      </c>
      <c r="H20" s="37"/>
    </row>
    <row r="21" spans="1:8" ht="21" customHeight="1" thickTop="1">
      <c r="C21" s="36"/>
      <c r="D21" s="36"/>
      <c r="E21" s="36"/>
      <c r="F21" s="33"/>
      <c r="G21" s="33"/>
      <c r="H21" s="33"/>
    </row>
    <row r="22" spans="1:8" ht="21" customHeight="1">
      <c r="A22" s="33" t="s">
        <v>1</v>
      </c>
    </row>
    <row r="23" spans="1:8" s="24" customFormat="1" ht="21" customHeight="1">
      <c r="A23" s="6" t="s">
        <v>86</v>
      </c>
      <c r="B23" s="22"/>
      <c r="C23" s="23"/>
      <c r="D23" s="23"/>
      <c r="E23" s="23"/>
      <c r="F23" s="22"/>
      <c r="G23" s="22"/>
      <c r="H23" s="22"/>
    </row>
    <row r="24" spans="1:8" s="24" customFormat="1" ht="21" customHeight="1">
      <c r="A24" s="6" t="s">
        <v>39</v>
      </c>
      <c r="B24" s="22"/>
      <c r="C24" s="23"/>
      <c r="D24" s="23"/>
      <c r="E24" s="23"/>
      <c r="F24" s="22"/>
      <c r="G24" s="22"/>
      <c r="H24" s="22"/>
    </row>
    <row r="25" spans="1:8" s="24" customFormat="1" ht="21" customHeight="1">
      <c r="A25" s="6" t="s">
        <v>138</v>
      </c>
      <c r="B25" s="22"/>
      <c r="C25" s="23"/>
      <c r="D25" s="23"/>
      <c r="E25" s="23"/>
      <c r="F25" s="22"/>
      <c r="G25" s="22"/>
      <c r="H25" s="22"/>
    </row>
    <row r="26" spans="1:8" s="24" customFormat="1" ht="21" customHeight="1">
      <c r="A26" s="6"/>
      <c r="B26" s="22"/>
      <c r="C26" s="23"/>
      <c r="D26" s="23"/>
      <c r="E26" s="23"/>
      <c r="F26" s="22"/>
      <c r="G26" s="27" t="s">
        <v>4</v>
      </c>
      <c r="H26" s="22"/>
    </row>
    <row r="27" spans="1:8" s="26" customFormat="1" ht="21" customHeight="1">
      <c r="A27" s="28"/>
      <c r="C27" s="29" t="s">
        <v>0</v>
      </c>
      <c r="D27" s="29"/>
      <c r="E27" s="31">
        <v>2023</v>
      </c>
      <c r="F27" s="30"/>
      <c r="G27" s="32">
        <v>2022</v>
      </c>
      <c r="H27" s="30"/>
    </row>
    <row r="28" spans="1:8" ht="21" customHeight="1">
      <c r="A28" s="6" t="s">
        <v>14</v>
      </c>
    </row>
    <row r="29" spans="1:8" ht="21" customHeight="1">
      <c r="A29" s="6" t="s">
        <v>15</v>
      </c>
    </row>
    <row r="30" spans="1:8" ht="21" customHeight="1">
      <c r="A30" s="18" t="s">
        <v>140</v>
      </c>
      <c r="C30" s="35">
        <v>14</v>
      </c>
      <c r="D30" s="2"/>
      <c r="E30" s="83">
        <v>183065090</v>
      </c>
      <c r="G30" s="83">
        <v>0</v>
      </c>
    </row>
    <row r="31" spans="1:8" ht="21" customHeight="1">
      <c r="A31" s="18" t="s">
        <v>33</v>
      </c>
      <c r="C31" s="36" t="s">
        <v>139</v>
      </c>
      <c r="D31" s="35"/>
      <c r="E31" s="83">
        <v>299558138</v>
      </c>
      <c r="F31" s="19"/>
      <c r="G31" s="83">
        <v>333725271</v>
      </c>
      <c r="H31" s="19"/>
    </row>
    <row r="32" spans="1:8" ht="21" customHeight="1">
      <c r="A32" s="18" t="s">
        <v>98</v>
      </c>
      <c r="C32" s="36"/>
      <c r="D32" s="35"/>
      <c r="E32" s="83">
        <v>161067</v>
      </c>
      <c r="F32" s="19"/>
      <c r="G32" s="83">
        <v>130422</v>
      </c>
      <c r="H32" s="19"/>
    </row>
    <row r="33" spans="1:8" ht="21" customHeight="1">
      <c r="A33" s="18" t="s">
        <v>112</v>
      </c>
      <c r="C33" s="36">
        <v>16</v>
      </c>
      <c r="D33" s="35"/>
      <c r="E33" s="83">
        <v>68916261</v>
      </c>
      <c r="G33" s="83">
        <v>63728272</v>
      </c>
    </row>
    <row r="34" spans="1:8" ht="21" customHeight="1">
      <c r="A34" s="18" t="s">
        <v>60</v>
      </c>
      <c r="C34" s="36"/>
      <c r="D34" s="35"/>
      <c r="E34" s="83">
        <v>2004740</v>
      </c>
      <c r="F34" s="19"/>
      <c r="G34" s="83">
        <v>11783850</v>
      </c>
      <c r="H34" s="19"/>
    </row>
    <row r="35" spans="1:8" ht="21" customHeight="1">
      <c r="A35" s="18" t="s">
        <v>6</v>
      </c>
      <c r="C35" s="36"/>
      <c r="D35" s="35"/>
      <c r="E35" s="5">
        <v>1122160</v>
      </c>
      <c r="F35" s="19"/>
      <c r="G35" s="5">
        <v>1818417</v>
      </c>
      <c r="H35" s="19"/>
    </row>
    <row r="36" spans="1:8" ht="21" customHeight="1">
      <c r="A36" s="6" t="s">
        <v>16</v>
      </c>
      <c r="C36" s="36"/>
      <c r="D36" s="35"/>
      <c r="E36" s="3">
        <f>SUM(E30:E35)</f>
        <v>554827456</v>
      </c>
      <c r="F36" s="19"/>
      <c r="G36" s="3">
        <f>SUM(G30:G35)</f>
        <v>411186232</v>
      </c>
      <c r="H36" s="19"/>
    </row>
    <row r="37" spans="1:8" ht="21" customHeight="1">
      <c r="A37" s="6" t="s">
        <v>17</v>
      </c>
      <c r="C37" s="36"/>
      <c r="D37" s="35"/>
      <c r="E37" s="2"/>
      <c r="F37" s="19"/>
      <c r="G37" s="2"/>
      <c r="H37" s="19"/>
    </row>
    <row r="38" spans="1:8" ht="21" customHeight="1">
      <c r="A38" s="18" t="s">
        <v>113</v>
      </c>
      <c r="C38" s="36">
        <v>16</v>
      </c>
      <c r="D38" s="35"/>
      <c r="E38" s="2">
        <v>74874922</v>
      </c>
      <c r="G38" s="2">
        <v>71660879</v>
      </c>
    </row>
    <row r="39" spans="1:8" ht="21" customHeight="1">
      <c r="A39" s="18" t="s">
        <v>34</v>
      </c>
      <c r="C39" s="36">
        <v>17</v>
      </c>
      <c r="D39" s="35"/>
      <c r="E39" s="3">
        <v>21914078</v>
      </c>
      <c r="F39" s="19"/>
      <c r="G39" s="3">
        <v>20252380</v>
      </c>
      <c r="H39" s="19"/>
    </row>
    <row r="40" spans="1:8" ht="21" customHeight="1">
      <c r="A40" s="6" t="s">
        <v>18</v>
      </c>
      <c r="C40" s="36"/>
      <c r="D40" s="38"/>
      <c r="E40" s="3">
        <f>SUM(E38:E39)</f>
        <v>96789000</v>
      </c>
      <c r="F40" s="1"/>
      <c r="G40" s="3">
        <f>SUM(G38:G39)</f>
        <v>91913259</v>
      </c>
      <c r="H40" s="1"/>
    </row>
    <row r="41" spans="1:8" ht="21" customHeight="1">
      <c r="A41" s="6" t="s">
        <v>19</v>
      </c>
      <c r="C41" s="36"/>
      <c r="D41" s="38"/>
      <c r="E41" s="3">
        <f>SUM(E36+E40)</f>
        <v>651616456</v>
      </c>
      <c r="F41" s="1"/>
      <c r="G41" s="3">
        <f>SUM(G36+G40)</f>
        <v>503099491</v>
      </c>
      <c r="H41" s="1"/>
    </row>
    <row r="42" spans="1:8" ht="21" customHeight="1">
      <c r="A42" s="6" t="s">
        <v>20</v>
      </c>
      <c r="C42" s="36"/>
      <c r="D42" s="36"/>
      <c r="E42" s="1"/>
      <c r="F42" s="36"/>
      <c r="G42" s="33"/>
      <c r="H42" s="36"/>
    </row>
    <row r="43" spans="1:8" ht="21" customHeight="1">
      <c r="A43" s="18" t="s">
        <v>7</v>
      </c>
      <c r="C43" s="36"/>
      <c r="D43" s="36"/>
      <c r="E43" s="1"/>
      <c r="F43" s="36"/>
      <c r="G43" s="33"/>
      <c r="H43" s="36"/>
    </row>
    <row r="44" spans="1:8" ht="21" customHeight="1">
      <c r="A44" s="18" t="s">
        <v>88</v>
      </c>
      <c r="C44" s="36"/>
      <c r="D44" s="36"/>
      <c r="E44" s="1"/>
    </row>
    <row r="45" spans="1:8" ht="21" customHeight="1" thickBot="1">
      <c r="A45" s="18" t="s">
        <v>118</v>
      </c>
      <c r="C45" s="36"/>
      <c r="D45" s="36"/>
      <c r="E45" s="46">
        <v>200000000</v>
      </c>
      <c r="F45" s="36"/>
      <c r="G45" s="46">
        <v>200000000</v>
      </c>
      <c r="H45" s="36"/>
    </row>
    <row r="46" spans="1:8" ht="21" customHeight="1" thickTop="1">
      <c r="A46" s="18" t="s">
        <v>89</v>
      </c>
      <c r="C46" s="36"/>
      <c r="D46" s="36"/>
      <c r="E46" s="2"/>
      <c r="F46" s="36"/>
      <c r="G46" s="33"/>
      <c r="H46" s="36"/>
    </row>
    <row r="47" spans="1:8" ht="21" customHeight="1">
      <c r="A47" s="18" t="s">
        <v>118</v>
      </c>
      <c r="C47" s="36"/>
      <c r="D47" s="36"/>
      <c r="E47" s="1">
        <v>200000000</v>
      </c>
      <c r="F47" s="36"/>
      <c r="G47" s="12">
        <f>CE!D14</f>
        <v>200000000</v>
      </c>
      <c r="H47" s="36"/>
    </row>
    <row r="48" spans="1:8" ht="21" customHeight="1">
      <c r="A48" s="18" t="s">
        <v>90</v>
      </c>
      <c r="C48" s="36"/>
      <c r="D48" s="36"/>
      <c r="E48" s="1">
        <f>SUM(CE!F21)</f>
        <v>39809592</v>
      </c>
      <c r="F48" s="36"/>
      <c r="G48" s="12">
        <f>CE!F14</f>
        <v>39809592</v>
      </c>
      <c r="H48" s="36"/>
    </row>
    <row r="49" spans="1:8" ht="21" customHeight="1">
      <c r="A49" s="18" t="s">
        <v>69</v>
      </c>
      <c r="C49" s="36"/>
      <c r="D49" s="36"/>
      <c r="E49" s="1"/>
      <c r="F49" s="36"/>
      <c r="G49" s="12"/>
      <c r="H49" s="36"/>
    </row>
    <row r="50" spans="1:8" ht="21" customHeight="1">
      <c r="A50" s="18" t="s">
        <v>70</v>
      </c>
      <c r="C50" s="35">
        <v>18</v>
      </c>
      <c r="D50" s="35"/>
      <c r="E50" s="1">
        <f>SUM(CE!H21)</f>
        <v>20000000</v>
      </c>
      <c r="F50" s="36"/>
      <c r="G50" s="12">
        <f>CE!H14</f>
        <v>20000000</v>
      </c>
      <c r="H50" s="36"/>
    </row>
    <row r="51" spans="1:8" ht="21" customHeight="1">
      <c r="A51" s="18" t="s">
        <v>71</v>
      </c>
      <c r="C51" s="36"/>
      <c r="D51" s="36"/>
      <c r="E51" s="1">
        <f>CE!J21</f>
        <v>320230541</v>
      </c>
      <c r="F51" s="36"/>
      <c r="G51" s="5">
        <f>CE!J14</f>
        <v>290037487</v>
      </c>
      <c r="H51" s="36"/>
    </row>
    <row r="52" spans="1:8" ht="21" customHeight="1">
      <c r="A52" s="6" t="s">
        <v>21</v>
      </c>
      <c r="C52" s="36"/>
      <c r="D52" s="36"/>
      <c r="E52" s="65">
        <f>SUM(E47:E51)</f>
        <v>580040133</v>
      </c>
      <c r="F52" s="36"/>
      <c r="G52" s="33">
        <f>SUM(G47:G51)</f>
        <v>549847079</v>
      </c>
      <c r="H52" s="36"/>
    </row>
    <row r="53" spans="1:8" ht="21" customHeight="1" thickBot="1">
      <c r="A53" s="6" t="s">
        <v>22</v>
      </c>
      <c r="C53" s="36"/>
      <c r="D53" s="36"/>
      <c r="E53" s="39">
        <f>SUM(E52+E41)</f>
        <v>1231656589</v>
      </c>
      <c r="F53" s="36"/>
      <c r="G53" s="39">
        <f>SUM(G52+G41)</f>
        <v>1052946570</v>
      </c>
      <c r="H53" s="36"/>
    </row>
    <row r="54" spans="1:8" ht="21" customHeight="1" thickTop="1">
      <c r="B54" s="36"/>
      <c r="C54" s="36"/>
      <c r="D54" s="36"/>
      <c r="E54" s="12">
        <f>SUM(E53-E20)</f>
        <v>0</v>
      </c>
      <c r="F54" s="40"/>
      <c r="G54" s="12">
        <f>SUM(G53-G20)</f>
        <v>0</v>
      </c>
      <c r="H54" s="40"/>
    </row>
    <row r="55" spans="1:8" ht="21" customHeight="1">
      <c r="A55" s="33" t="s">
        <v>1</v>
      </c>
      <c r="B55" s="36"/>
      <c r="C55" s="36"/>
      <c r="D55" s="36"/>
      <c r="E55" s="36"/>
      <c r="F55" s="18"/>
      <c r="G55" s="18"/>
      <c r="H55" s="18"/>
    </row>
    <row r="56" spans="1:8" ht="21" customHeight="1">
      <c r="A56" s="41"/>
      <c r="B56" s="36"/>
      <c r="C56" s="36"/>
      <c r="D56" s="36"/>
      <c r="E56" s="36"/>
      <c r="F56" s="18"/>
      <c r="G56" s="18"/>
      <c r="H56" s="18"/>
    </row>
    <row r="57" spans="1:8" ht="21" customHeight="1">
      <c r="C57" s="36"/>
    </row>
    <row r="58" spans="1:8" ht="21" customHeight="1">
      <c r="B58" s="24" t="s">
        <v>23</v>
      </c>
      <c r="C58" s="36"/>
    </row>
    <row r="59" spans="1:8" ht="21" customHeight="1">
      <c r="A59" s="41"/>
      <c r="C59" s="36"/>
    </row>
  </sheetData>
  <printOptions horizontalCentered="1" gridLinesSet="0"/>
  <pageMargins left="0.94488188976377963" right="0.51181102362204722" top="0.9055118110236221" bottom="0.74803149606299213" header="0.51181102362204722" footer="0.51181102362204722"/>
  <pageSetup paperSize="9" scale="95" orientation="portrait" r:id="rId1"/>
  <headerFooter alignWithMargins="0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showGridLines="0" view="pageBreakPreview" zoomScale="85" zoomScaleNormal="100" zoomScaleSheetLayoutView="85" workbookViewId="0">
      <selection activeCell="B15" sqref="B15"/>
    </sheetView>
  </sheetViews>
  <sheetFormatPr defaultColWidth="10.85546875" defaultRowHeight="20.45" customHeight="1"/>
  <cols>
    <col min="1" max="1" width="37.42578125" style="33" customWidth="1"/>
    <col min="2" max="2" width="12" style="33" customWidth="1"/>
    <col min="3" max="3" width="6.140625" style="26" customWidth="1"/>
    <col min="4" max="4" width="1.7109375" style="34" customWidth="1"/>
    <col min="5" max="5" width="16.7109375" style="34" customWidth="1"/>
    <col min="6" max="6" width="1.7109375" style="34" customWidth="1"/>
    <col min="7" max="7" width="16.7109375" style="33" customWidth="1"/>
    <col min="8" max="8" width="1.28515625" style="33" customWidth="1"/>
    <col min="9" max="16384" width="10.85546875" style="33"/>
  </cols>
  <sheetData>
    <row r="1" spans="1:7" s="24" customFormat="1" ht="20.45" customHeight="1">
      <c r="A1" s="6" t="s">
        <v>86</v>
      </c>
      <c r="B1" s="6"/>
      <c r="C1" s="42"/>
      <c r="D1" s="6"/>
      <c r="E1" s="6"/>
      <c r="F1" s="6"/>
      <c r="G1" s="6"/>
    </row>
    <row r="2" spans="1:7" s="24" customFormat="1" ht="20.45" customHeight="1">
      <c r="A2" s="6" t="s">
        <v>83</v>
      </c>
      <c r="B2" s="6"/>
      <c r="C2" s="42"/>
      <c r="D2" s="6"/>
      <c r="E2" s="6"/>
      <c r="F2" s="6"/>
      <c r="G2" s="6"/>
    </row>
    <row r="3" spans="1:7" s="24" customFormat="1" ht="20.45" customHeight="1">
      <c r="A3" s="6" t="s">
        <v>135</v>
      </c>
      <c r="B3" s="25"/>
      <c r="C3" s="26"/>
      <c r="D3" s="25"/>
      <c r="E3" s="25"/>
      <c r="F3" s="25"/>
    </row>
    <row r="4" spans="1:7" s="24" customFormat="1" ht="20.45" customHeight="1">
      <c r="A4" s="18"/>
      <c r="B4" s="25"/>
      <c r="D4" s="25"/>
      <c r="E4" s="25"/>
      <c r="F4" s="25"/>
      <c r="G4" s="27" t="s">
        <v>4</v>
      </c>
    </row>
    <row r="5" spans="1:7" s="24" customFormat="1" ht="20.45" customHeight="1">
      <c r="A5" s="18"/>
      <c r="B5" s="25"/>
      <c r="C5" s="29" t="s">
        <v>0</v>
      </c>
      <c r="D5" s="25"/>
      <c r="E5" s="31">
        <v>2023</v>
      </c>
      <c r="F5" s="30"/>
      <c r="G5" s="32">
        <v>2022</v>
      </c>
    </row>
    <row r="6" spans="1:7" s="26" customFormat="1" ht="20.45" customHeight="1">
      <c r="A6" s="6" t="s">
        <v>84</v>
      </c>
      <c r="C6" s="29"/>
      <c r="D6" s="30"/>
      <c r="E6" s="45"/>
      <c r="F6" s="30"/>
      <c r="G6" s="45"/>
    </row>
    <row r="7" spans="1:7" ht="20.45" customHeight="1">
      <c r="A7" s="6" t="s">
        <v>25</v>
      </c>
    </row>
    <row r="8" spans="1:7" ht="20.45" customHeight="1">
      <c r="A8" s="18" t="s">
        <v>36</v>
      </c>
      <c r="C8" s="35">
        <v>19</v>
      </c>
      <c r="D8" s="12"/>
      <c r="E8" s="12">
        <v>6664720247</v>
      </c>
      <c r="F8" s="4"/>
      <c r="G8" s="12">
        <v>5542392982</v>
      </c>
    </row>
    <row r="9" spans="1:7" ht="20.45" customHeight="1">
      <c r="A9" s="18" t="s">
        <v>61</v>
      </c>
      <c r="C9" s="35">
        <v>19</v>
      </c>
      <c r="D9" s="12"/>
      <c r="E9" s="12">
        <v>63308228</v>
      </c>
      <c r="F9" s="4"/>
      <c r="G9" s="12">
        <v>24138105</v>
      </c>
    </row>
    <row r="10" spans="1:7" ht="20.45" customHeight="1">
      <c r="A10" s="18" t="s">
        <v>24</v>
      </c>
      <c r="C10" s="35">
        <v>20</v>
      </c>
      <c r="D10" s="12"/>
      <c r="E10" s="5">
        <v>42021743</v>
      </c>
      <c r="F10" s="4"/>
      <c r="G10" s="5">
        <v>49233905</v>
      </c>
    </row>
    <row r="11" spans="1:7" ht="20.45" customHeight="1">
      <c r="A11" s="6" t="s">
        <v>26</v>
      </c>
      <c r="C11" s="38"/>
      <c r="D11" s="12"/>
      <c r="E11" s="5">
        <f>SUM(E8:E10)</f>
        <v>6770050218</v>
      </c>
      <c r="F11" s="4"/>
      <c r="G11" s="5">
        <f>SUM(G8:G10)</f>
        <v>5615764992</v>
      </c>
    </row>
    <row r="12" spans="1:7" ht="20.45" customHeight="1">
      <c r="A12" s="6" t="s">
        <v>27</v>
      </c>
      <c r="C12" s="38"/>
      <c r="D12" s="12"/>
      <c r="E12" s="12"/>
      <c r="F12" s="4"/>
      <c r="G12" s="12"/>
    </row>
    <row r="13" spans="1:7" ht="20.45" customHeight="1">
      <c r="A13" s="18" t="s">
        <v>95</v>
      </c>
      <c r="C13" s="38"/>
      <c r="D13" s="12"/>
      <c r="E13" s="12">
        <v>6009436073</v>
      </c>
      <c r="F13" s="4"/>
      <c r="G13" s="12">
        <v>4967479501</v>
      </c>
    </row>
    <row r="14" spans="1:7" ht="20.45" customHeight="1">
      <c r="A14" s="18" t="s">
        <v>96</v>
      </c>
      <c r="C14" s="38"/>
      <c r="D14" s="12"/>
      <c r="E14" s="12">
        <v>39781066</v>
      </c>
      <c r="F14" s="4"/>
      <c r="G14" s="12">
        <v>7978192</v>
      </c>
    </row>
    <row r="15" spans="1:7" ht="20.45" customHeight="1">
      <c r="A15" s="18" t="s">
        <v>109</v>
      </c>
      <c r="C15" s="38"/>
      <c r="D15" s="12"/>
      <c r="E15" s="12">
        <v>476305381</v>
      </c>
      <c r="F15" s="4"/>
      <c r="G15" s="12">
        <v>379443384</v>
      </c>
    </row>
    <row r="16" spans="1:7" ht="20.45" customHeight="1">
      <c r="A16" s="18" t="s">
        <v>31</v>
      </c>
      <c r="C16" s="38"/>
      <c r="D16" s="12"/>
      <c r="E16" s="12">
        <v>110520779</v>
      </c>
      <c r="F16" s="4"/>
      <c r="G16" s="12">
        <v>94419229</v>
      </c>
    </row>
    <row r="17" spans="1:7" ht="20.45" customHeight="1">
      <c r="A17" s="6" t="s">
        <v>28</v>
      </c>
      <c r="C17" s="38"/>
      <c r="D17" s="12"/>
      <c r="E17" s="21">
        <f>SUM(E13:E16)</f>
        <v>6636043299</v>
      </c>
      <c r="F17" s="4"/>
      <c r="G17" s="21">
        <f>SUM(G13:G16)</f>
        <v>5449320306</v>
      </c>
    </row>
    <row r="18" spans="1:7" ht="20.45" customHeight="1">
      <c r="A18" s="6" t="s">
        <v>119</v>
      </c>
      <c r="C18" s="38"/>
      <c r="D18" s="12"/>
      <c r="E18" s="12">
        <f>E11-E17</f>
        <v>134006919</v>
      </c>
      <c r="F18" s="4"/>
      <c r="G18" s="4">
        <f>G11-G17</f>
        <v>166444686</v>
      </c>
    </row>
    <row r="19" spans="1:7" ht="20.45" customHeight="1">
      <c r="A19" s="18" t="s">
        <v>30</v>
      </c>
      <c r="C19" s="38"/>
      <c r="D19" s="12"/>
      <c r="E19" s="5">
        <v>-8539780</v>
      </c>
      <c r="F19" s="4"/>
      <c r="G19" s="5">
        <v>-8467871</v>
      </c>
    </row>
    <row r="20" spans="1:7" ht="20.45" customHeight="1">
      <c r="A20" s="6" t="s">
        <v>63</v>
      </c>
      <c r="C20" s="38"/>
      <c r="D20" s="12"/>
      <c r="E20" s="12">
        <f>SUM(E18:E19)</f>
        <v>125467139</v>
      </c>
      <c r="F20" s="4"/>
      <c r="G20" s="4">
        <f>SUM(G18:G19)</f>
        <v>157976815</v>
      </c>
    </row>
    <row r="21" spans="1:7" ht="20.45" customHeight="1">
      <c r="A21" s="18" t="s">
        <v>62</v>
      </c>
      <c r="C21" s="35">
        <v>22</v>
      </c>
      <c r="D21" s="12"/>
      <c r="E21" s="5">
        <v>-25274713</v>
      </c>
      <c r="F21" s="4"/>
      <c r="G21" s="5">
        <v>-31410920</v>
      </c>
    </row>
    <row r="22" spans="1:7" ht="20.45" customHeight="1">
      <c r="A22" s="6" t="s">
        <v>91</v>
      </c>
      <c r="C22" s="35"/>
      <c r="D22" s="4"/>
      <c r="E22" s="21">
        <f>SUM(E20:E21)</f>
        <v>100192426</v>
      </c>
      <c r="F22" s="4"/>
      <c r="G22" s="21">
        <f>SUM(G20:G21)</f>
        <v>126565895</v>
      </c>
    </row>
    <row r="23" spans="1:7" ht="20.45" customHeight="1">
      <c r="A23" s="6"/>
      <c r="C23" s="35"/>
      <c r="D23" s="4"/>
      <c r="E23" s="4"/>
      <c r="F23" s="4"/>
      <c r="G23" s="4"/>
    </row>
    <row r="24" spans="1:7" ht="20.45" customHeight="1">
      <c r="A24" s="6" t="s">
        <v>102</v>
      </c>
      <c r="C24" s="35"/>
      <c r="D24" s="4"/>
      <c r="E24" s="4"/>
      <c r="F24" s="4"/>
      <c r="G24" s="4"/>
    </row>
    <row r="25" spans="1:7" ht="20.45" customHeight="1">
      <c r="A25" s="73" t="s">
        <v>122</v>
      </c>
      <c r="C25" s="35"/>
      <c r="D25" s="4"/>
      <c r="E25" s="4"/>
      <c r="F25" s="4"/>
      <c r="G25" s="4"/>
    </row>
    <row r="26" spans="1:7" ht="20.45" customHeight="1">
      <c r="A26" s="73" t="s">
        <v>103</v>
      </c>
      <c r="C26" s="35"/>
      <c r="D26" s="4"/>
      <c r="E26" s="4"/>
      <c r="F26" s="4"/>
      <c r="G26" s="4"/>
    </row>
    <row r="27" spans="1:7" ht="20.45" customHeight="1">
      <c r="A27" s="18" t="s">
        <v>143</v>
      </c>
      <c r="C27" s="35"/>
      <c r="D27" s="4"/>
      <c r="E27" s="84">
        <v>0</v>
      </c>
      <c r="F27" s="4"/>
      <c r="G27" s="84">
        <v>1532616</v>
      </c>
    </row>
    <row r="28" spans="1:7" ht="20.45" customHeight="1">
      <c r="A28" s="18" t="s">
        <v>104</v>
      </c>
      <c r="C28" s="35">
        <v>22</v>
      </c>
      <c r="D28" s="4"/>
      <c r="E28" s="67">
        <v>0</v>
      </c>
      <c r="F28" s="4"/>
      <c r="G28" s="67">
        <v>-306523</v>
      </c>
    </row>
    <row r="29" spans="1:7" ht="20.45" customHeight="1">
      <c r="A29" s="18" t="s">
        <v>105</v>
      </c>
      <c r="C29" s="35"/>
      <c r="D29" s="4"/>
      <c r="E29" s="66"/>
      <c r="F29" s="4"/>
      <c r="G29" s="66"/>
    </row>
    <row r="30" spans="1:7" ht="20.45" customHeight="1">
      <c r="A30" s="18" t="s">
        <v>106</v>
      </c>
      <c r="C30" s="35"/>
      <c r="D30" s="4"/>
      <c r="E30" s="67">
        <f>SUM(E27:E29)</f>
        <v>0</v>
      </c>
      <c r="F30" s="66"/>
      <c r="G30" s="67">
        <f>SUM(G27:G29)</f>
        <v>1226093</v>
      </c>
    </row>
    <row r="31" spans="1:7" ht="20.45" customHeight="1">
      <c r="A31" s="6" t="s">
        <v>92</v>
      </c>
      <c r="C31" s="35"/>
      <c r="D31" s="4"/>
      <c r="E31" s="74">
        <f>SUM(E30)</f>
        <v>0</v>
      </c>
      <c r="F31" s="66"/>
      <c r="G31" s="74">
        <f>SUM(G30)</f>
        <v>1226093</v>
      </c>
    </row>
    <row r="32" spans="1:7" ht="20.45" customHeight="1">
      <c r="A32" s="6"/>
      <c r="C32" s="35"/>
      <c r="D32" s="4"/>
      <c r="E32" s="66"/>
      <c r="F32" s="4"/>
      <c r="G32" s="66"/>
    </row>
    <row r="33" spans="1:7" ht="20.45" customHeight="1" thickBot="1">
      <c r="A33" s="6" t="s">
        <v>85</v>
      </c>
      <c r="C33" s="35"/>
      <c r="D33" s="4"/>
      <c r="E33" s="68">
        <f>E22+E31</f>
        <v>100192426</v>
      </c>
      <c r="F33" s="69"/>
      <c r="G33" s="68">
        <f>G22+G31</f>
        <v>127791988</v>
      </c>
    </row>
    <row r="34" spans="1:7" ht="20.45" customHeight="1" thickTop="1">
      <c r="A34" s="18"/>
      <c r="C34" s="36"/>
      <c r="D34" s="36"/>
      <c r="G34" s="34"/>
    </row>
    <row r="35" spans="1:7" ht="20.45" customHeight="1">
      <c r="A35" s="6" t="s">
        <v>64</v>
      </c>
      <c r="C35" s="35">
        <v>23</v>
      </c>
      <c r="G35" s="34"/>
    </row>
    <row r="36" spans="1:7" ht="20.45" customHeight="1" thickBot="1">
      <c r="A36" s="18" t="s">
        <v>80</v>
      </c>
      <c r="C36" s="38"/>
      <c r="E36" s="85">
        <f>E33/E38</f>
        <v>0.250481065</v>
      </c>
      <c r="G36" s="85">
        <f>G33/G38</f>
        <v>0.31947997</v>
      </c>
    </row>
    <row r="37" spans="1:7" ht="20.45" customHeight="1" thickTop="1">
      <c r="A37" s="18"/>
      <c r="C37" s="38"/>
      <c r="E37" s="33"/>
    </row>
    <row r="38" spans="1:7" ht="20.45" customHeight="1" thickBot="1">
      <c r="A38" s="18" t="s">
        <v>79</v>
      </c>
      <c r="C38" s="38"/>
      <c r="E38" s="86">
        <v>400000000</v>
      </c>
      <c r="G38" s="86">
        <v>400000000</v>
      </c>
    </row>
    <row r="39" spans="1:7" ht="20.45" customHeight="1" thickTop="1">
      <c r="A39" s="18"/>
      <c r="C39" s="36"/>
      <c r="D39" s="36"/>
      <c r="E39" s="36"/>
      <c r="F39" s="36"/>
      <c r="G39" s="34"/>
    </row>
    <row r="40" spans="1:7" ht="20.45" customHeight="1">
      <c r="A40" s="33" t="s">
        <v>1</v>
      </c>
    </row>
  </sheetData>
  <printOptions horizontalCentered="1" gridLinesSet="0"/>
  <pageMargins left="0.82677165354330717" right="0.39370078740157483" top="0.59055118110236227" bottom="0" header="0.19685039370078741" footer="0.19685039370078741"/>
  <pageSetup paperSize="9" scale="9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3"/>
  <sheetViews>
    <sheetView showGridLines="0" view="pageBreakPreview" zoomScale="85" zoomScaleNormal="90" zoomScaleSheetLayoutView="85" workbookViewId="0">
      <selection activeCell="A20" sqref="A20"/>
    </sheetView>
  </sheetViews>
  <sheetFormatPr defaultColWidth="10.85546875" defaultRowHeight="23.25" customHeight="1"/>
  <cols>
    <col min="1" max="1" width="33.5703125" style="62" customWidth="1"/>
    <col min="2" max="2" width="1.28515625" style="62" customWidth="1"/>
    <col min="3" max="3" width="7.140625" style="62" customWidth="1"/>
    <col min="4" max="4" width="13.7109375" style="62" customWidth="1"/>
    <col min="5" max="5" width="0.85546875" style="62" customWidth="1"/>
    <col min="6" max="6" width="13.7109375" style="62" customWidth="1"/>
    <col min="7" max="7" width="0.85546875" style="62" customWidth="1"/>
    <col min="8" max="8" width="13.7109375" style="62" customWidth="1"/>
    <col min="9" max="9" width="0.85546875" style="62" customWidth="1"/>
    <col min="10" max="10" width="13.7109375" style="62" customWidth="1"/>
    <col min="11" max="11" width="0.85546875" style="63" customWidth="1"/>
    <col min="12" max="12" width="13.7109375" style="62" customWidth="1"/>
    <col min="13" max="16384" width="10.85546875" style="62"/>
  </cols>
  <sheetData>
    <row r="1" spans="1:12" s="48" customFormat="1" ht="23.25" customHeight="1">
      <c r="A1" s="64" t="s">
        <v>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48" customFormat="1" ht="23.25" customHeight="1">
      <c r="A2" s="47" t="s">
        <v>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48" customFormat="1" ht="23.25" customHeight="1">
      <c r="A3" s="64" t="s">
        <v>135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s="48" customFormat="1" ht="23.2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s="48" customFormat="1" ht="23.25" customHeight="1">
      <c r="A5" s="50"/>
      <c r="B5" s="51"/>
      <c r="C5" s="51"/>
      <c r="D5" s="51"/>
      <c r="E5" s="51"/>
      <c r="F5" s="51"/>
      <c r="G5" s="51"/>
      <c r="H5" s="51"/>
      <c r="I5" s="51"/>
      <c r="J5" s="52"/>
      <c r="K5" s="51"/>
      <c r="L5" s="52" t="s">
        <v>4</v>
      </c>
    </row>
    <row r="6" spans="1:12" s="48" customFormat="1" ht="23.25" customHeight="1">
      <c r="A6" s="50"/>
      <c r="B6" s="51"/>
      <c r="C6" s="51"/>
      <c r="D6" s="53" t="s">
        <v>66</v>
      </c>
      <c r="E6" s="51"/>
      <c r="F6" s="53"/>
      <c r="G6" s="51"/>
      <c r="H6" s="53"/>
      <c r="I6" s="51"/>
      <c r="J6" s="53"/>
      <c r="K6" s="51"/>
      <c r="L6" s="52"/>
    </row>
    <row r="7" spans="1:12" s="53" customFormat="1" ht="23.25" customHeight="1">
      <c r="A7" s="54"/>
      <c r="B7" s="54"/>
      <c r="C7" s="54"/>
      <c r="D7" s="53" t="s">
        <v>65</v>
      </c>
      <c r="F7" s="53" t="s">
        <v>93</v>
      </c>
      <c r="H7" s="89" t="s">
        <v>69</v>
      </c>
      <c r="I7" s="89"/>
      <c r="J7" s="89"/>
    </row>
    <row r="8" spans="1:12" s="53" customFormat="1" ht="23.25" customHeight="1">
      <c r="A8" s="54"/>
      <c r="B8" s="55"/>
      <c r="C8" s="29" t="s">
        <v>0</v>
      </c>
      <c r="D8" s="81" t="s">
        <v>3</v>
      </c>
      <c r="F8" s="81" t="s">
        <v>94</v>
      </c>
      <c r="H8" s="81" t="s">
        <v>72</v>
      </c>
      <c r="J8" s="56" t="s">
        <v>73</v>
      </c>
      <c r="L8" s="81" t="s">
        <v>2</v>
      </c>
    </row>
    <row r="9" spans="1:12" s="48" customFormat="1" ht="23.25" customHeight="1">
      <c r="A9" s="64" t="s">
        <v>126</v>
      </c>
      <c r="B9" s="50"/>
      <c r="C9" s="50"/>
      <c r="D9" s="57">
        <v>200000000</v>
      </c>
      <c r="E9" s="57"/>
      <c r="F9" s="57">
        <v>39809592</v>
      </c>
      <c r="G9" s="57"/>
      <c r="H9" s="57">
        <v>20000000</v>
      </c>
      <c r="I9" s="57"/>
      <c r="J9" s="57">
        <v>232242613</v>
      </c>
      <c r="K9" s="57"/>
      <c r="L9" s="57">
        <f>SUM(D9:J9)</f>
        <v>492052205</v>
      </c>
    </row>
    <row r="10" spans="1:12" s="48" customFormat="1" ht="23.25" customHeight="1">
      <c r="A10" s="50" t="s">
        <v>91</v>
      </c>
      <c r="B10" s="50"/>
      <c r="C10" s="50"/>
      <c r="D10" s="71">
        <v>0</v>
      </c>
      <c r="E10" s="57"/>
      <c r="F10" s="71">
        <v>0</v>
      </c>
      <c r="G10" s="57"/>
      <c r="H10" s="71">
        <v>0</v>
      </c>
      <c r="I10" s="57"/>
      <c r="J10" s="71">
        <f>PL!G22</f>
        <v>126565895</v>
      </c>
      <c r="K10" s="57"/>
      <c r="L10" s="71">
        <f>SUM(D10:J10)</f>
        <v>126565895</v>
      </c>
    </row>
    <row r="11" spans="1:12" s="48" customFormat="1" ht="23.25" customHeight="1">
      <c r="A11" s="50" t="s">
        <v>97</v>
      </c>
      <c r="B11" s="50"/>
      <c r="C11" s="50"/>
      <c r="D11" s="72">
        <v>0</v>
      </c>
      <c r="E11" s="57"/>
      <c r="F11" s="72">
        <v>0</v>
      </c>
      <c r="G11" s="57"/>
      <c r="H11" s="72">
        <v>0</v>
      </c>
      <c r="I11" s="57"/>
      <c r="J11" s="72">
        <f>PL!G31</f>
        <v>1226093</v>
      </c>
      <c r="K11" s="57"/>
      <c r="L11" s="72">
        <f>SUM(D11:J11)</f>
        <v>1226093</v>
      </c>
    </row>
    <row r="12" spans="1:12" s="48" customFormat="1" ht="23.25" customHeight="1">
      <c r="A12" s="50" t="s">
        <v>85</v>
      </c>
      <c r="B12" s="50"/>
      <c r="C12" s="50"/>
      <c r="D12" s="59">
        <f>SUM(D10:D11)</f>
        <v>0</v>
      </c>
      <c r="E12" s="57"/>
      <c r="F12" s="59">
        <f>SUM(F10:F11)</f>
        <v>0</v>
      </c>
      <c r="G12" s="57"/>
      <c r="H12" s="59">
        <f>SUM(H10:H11)</f>
        <v>0</v>
      </c>
      <c r="I12" s="57"/>
      <c r="J12" s="59">
        <f>SUM(J10:J11)</f>
        <v>127791988</v>
      </c>
      <c r="K12" s="57"/>
      <c r="L12" s="59">
        <f>SUM(L10:L11)</f>
        <v>127791988</v>
      </c>
    </row>
    <row r="13" spans="1:12" s="48" customFormat="1" ht="23.25" customHeight="1">
      <c r="A13" s="50" t="s">
        <v>57</v>
      </c>
      <c r="B13" s="50"/>
      <c r="C13" s="58">
        <v>26</v>
      </c>
      <c r="D13" s="57">
        <v>0</v>
      </c>
      <c r="E13" s="57"/>
      <c r="F13" s="57">
        <v>0</v>
      </c>
      <c r="G13" s="57"/>
      <c r="H13" s="57">
        <v>0</v>
      </c>
      <c r="I13" s="57"/>
      <c r="J13" s="79">
        <v>-69997114</v>
      </c>
      <c r="K13" s="57"/>
      <c r="L13" s="57">
        <f>SUM(D13:J13)</f>
        <v>-69997114</v>
      </c>
    </row>
    <row r="14" spans="1:12" s="48" customFormat="1" ht="23.25" customHeight="1" thickBot="1">
      <c r="A14" s="64" t="s">
        <v>127</v>
      </c>
      <c r="B14" s="50"/>
      <c r="C14" s="50"/>
      <c r="D14" s="60">
        <f>SUM(D9:D13)-D12</f>
        <v>200000000</v>
      </c>
      <c r="E14" s="57"/>
      <c r="F14" s="60">
        <f>SUM(F9:F13)-F12</f>
        <v>39809592</v>
      </c>
      <c r="G14" s="57"/>
      <c r="H14" s="60">
        <f>SUM(H9:H13)-H12</f>
        <v>20000000</v>
      </c>
      <c r="I14" s="57"/>
      <c r="J14" s="60">
        <f>SUM(J9:J13)-J12</f>
        <v>290037487</v>
      </c>
      <c r="K14" s="57"/>
      <c r="L14" s="60">
        <f>SUM(L9:L13)-L12</f>
        <v>549847079</v>
      </c>
    </row>
    <row r="15" spans="1:12" s="61" customFormat="1" ht="23.25" customHeight="1" thickTop="1">
      <c r="K15" s="57"/>
    </row>
    <row r="16" spans="1:12" s="48" customFormat="1" ht="23.25" customHeight="1">
      <c r="A16" s="64" t="s">
        <v>136</v>
      </c>
      <c r="B16" s="50"/>
      <c r="C16" s="50"/>
      <c r="D16" s="57">
        <f>D14</f>
        <v>200000000</v>
      </c>
      <c r="E16" s="57"/>
      <c r="F16" s="57">
        <f>F14</f>
        <v>39809592</v>
      </c>
      <c r="G16" s="57"/>
      <c r="H16" s="57">
        <f>H14</f>
        <v>20000000</v>
      </c>
      <c r="I16" s="57"/>
      <c r="J16" s="57">
        <f>J14</f>
        <v>290037487</v>
      </c>
      <c r="K16" s="57"/>
      <c r="L16" s="57">
        <f>L14</f>
        <v>549847079</v>
      </c>
    </row>
    <row r="17" spans="1:12" s="48" customFormat="1" ht="23.25" customHeight="1">
      <c r="A17" s="50" t="s">
        <v>91</v>
      </c>
      <c r="B17" s="50"/>
      <c r="C17" s="50"/>
      <c r="D17" s="71">
        <v>0</v>
      </c>
      <c r="E17" s="57"/>
      <c r="F17" s="71">
        <v>0</v>
      </c>
      <c r="G17" s="57"/>
      <c r="H17" s="71">
        <v>0</v>
      </c>
      <c r="I17" s="57"/>
      <c r="J17" s="71">
        <f>PL!E22</f>
        <v>100192426</v>
      </c>
      <c r="K17" s="57"/>
      <c r="L17" s="71">
        <f>SUM(D17:J17)</f>
        <v>100192426</v>
      </c>
    </row>
    <row r="18" spans="1:12" s="48" customFormat="1" ht="23.25" customHeight="1">
      <c r="A18" s="50" t="s">
        <v>97</v>
      </c>
      <c r="B18" s="50"/>
      <c r="C18" s="50"/>
      <c r="D18" s="72">
        <v>0</v>
      </c>
      <c r="E18" s="57"/>
      <c r="F18" s="72">
        <v>0</v>
      </c>
      <c r="G18" s="57"/>
      <c r="H18" s="72">
        <v>0</v>
      </c>
      <c r="I18" s="57"/>
      <c r="J18" s="72">
        <f>PL!E31</f>
        <v>0</v>
      </c>
      <c r="K18" s="57"/>
      <c r="L18" s="72">
        <f>SUM(D18:J18)</f>
        <v>0</v>
      </c>
    </row>
    <row r="19" spans="1:12" s="48" customFormat="1" ht="23.25" customHeight="1">
      <c r="A19" s="50" t="s">
        <v>85</v>
      </c>
      <c r="B19" s="50"/>
      <c r="C19" s="50"/>
      <c r="D19" s="59">
        <f>SUM(D17:D18)</f>
        <v>0</v>
      </c>
      <c r="E19" s="57"/>
      <c r="F19" s="59">
        <f>SUM(F17:F18)</f>
        <v>0</v>
      </c>
      <c r="G19" s="57"/>
      <c r="H19" s="59">
        <f>SUM(H17:H18)</f>
        <v>0</v>
      </c>
      <c r="I19" s="57"/>
      <c r="J19" s="59">
        <f>SUM(J17:J18)</f>
        <v>100192426</v>
      </c>
      <c r="K19" s="70"/>
      <c r="L19" s="59">
        <f>SUM(L17:L18)</f>
        <v>100192426</v>
      </c>
    </row>
    <row r="20" spans="1:12" s="48" customFormat="1" ht="23.25" customHeight="1">
      <c r="A20" s="50" t="s">
        <v>57</v>
      </c>
      <c r="B20" s="50"/>
      <c r="C20" s="58">
        <v>26</v>
      </c>
      <c r="D20" s="57">
        <v>0</v>
      </c>
      <c r="E20" s="57"/>
      <c r="F20" s="57">
        <v>0</v>
      </c>
      <c r="G20" s="57"/>
      <c r="H20" s="57">
        <v>0</v>
      </c>
      <c r="I20" s="57"/>
      <c r="J20" s="79">
        <v>-69999372</v>
      </c>
      <c r="K20" s="57"/>
      <c r="L20" s="57">
        <f>SUM(D20:J20)</f>
        <v>-69999372</v>
      </c>
    </row>
    <row r="21" spans="1:12" s="48" customFormat="1" ht="23.25" customHeight="1" thickBot="1">
      <c r="A21" s="64" t="s">
        <v>137</v>
      </c>
      <c r="B21" s="50"/>
      <c r="C21" s="50"/>
      <c r="D21" s="60">
        <f>SUM(D16:D20)-D19</f>
        <v>200000000</v>
      </c>
      <c r="E21" s="57"/>
      <c r="F21" s="60">
        <f>SUM(F16:F20)-F19</f>
        <v>39809592</v>
      </c>
      <c r="G21" s="57"/>
      <c r="H21" s="60">
        <f>SUM(H16:H20)-H19</f>
        <v>20000000</v>
      </c>
      <c r="I21" s="57"/>
      <c r="J21" s="60">
        <f>SUM(J16:J20)-J19</f>
        <v>320230541</v>
      </c>
      <c r="K21" s="57"/>
      <c r="L21" s="60">
        <f>SUM(L16:L20)-L19</f>
        <v>580040133</v>
      </c>
    </row>
    <row r="22" spans="1:12" ht="23.25" customHeight="1" thickTop="1"/>
    <row r="23" spans="1:12" ht="23.25" customHeight="1">
      <c r="A23" s="62" t="s">
        <v>1</v>
      </c>
    </row>
  </sheetData>
  <mergeCells count="1">
    <mergeCell ref="H7:J7"/>
  </mergeCells>
  <printOptions horizontalCentered="1" gridLinesSet="0"/>
  <pageMargins left="0.74803149606299213" right="0.19685039370078741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8"/>
  <sheetViews>
    <sheetView showGridLines="0" view="pageBreakPreview" zoomScale="85" zoomScaleNormal="100" zoomScaleSheetLayoutView="85" workbookViewId="0">
      <selection activeCell="D54" sqref="D54"/>
    </sheetView>
  </sheetViews>
  <sheetFormatPr defaultColWidth="10.85546875" defaultRowHeight="20.45" customHeight="1"/>
  <cols>
    <col min="1" max="1" width="37.42578125" style="33" customWidth="1"/>
    <col min="2" max="2" width="12" style="33" customWidth="1"/>
    <col min="3" max="3" width="6.140625" style="26" customWidth="1"/>
    <col min="4" max="4" width="1.7109375" style="34" customWidth="1"/>
    <col min="5" max="5" width="16.7109375" style="34" customWidth="1"/>
    <col min="6" max="6" width="1.7109375" style="34" customWidth="1"/>
    <col min="7" max="7" width="16.7109375" style="33" customWidth="1"/>
    <col min="8" max="8" width="1.28515625" style="33" customWidth="1"/>
    <col min="9" max="16384" width="10.85546875" style="33"/>
  </cols>
  <sheetData>
    <row r="1" spans="1:7" s="24" customFormat="1" ht="20.45" customHeight="1">
      <c r="A1" s="6" t="s">
        <v>86</v>
      </c>
      <c r="B1" s="6"/>
      <c r="C1" s="42"/>
      <c r="D1" s="6"/>
      <c r="E1" s="6"/>
      <c r="F1" s="6"/>
      <c r="G1" s="6"/>
    </row>
    <row r="2" spans="1:7" ht="20.45" customHeight="1">
      <c r="A2" s="6" t="s">
        <v>82</v>
      </c>
    </row>
    <row r="3" spans="1:7" s="24" customFormat="1" ht="20.45" customHeight="1">
      <c r="A3" s="6" t="s">
        <v>135</v>
      </c>
      <c r="B3" s="25"/>
      <c r="C3" s="26"/>
      <c r="D3" s="25"/>
      <c r="E3" s="25"/>
      <c r="F3" s="25"/>
    </row>
    <row r="4" spans="1:7" s="24" customFormat="1" ht="20.45" customHeight="1">
      <c r="A4" s="18"/>
      <c r="B4" s="25"/>
      <c r="D4" s="25"/>
      <c r="E4" s="25"/>
      <c r="F4" s="25"/>
      <c r="G4" s="27" t="s">
        <v>4</v>
      </c>
    </row>
    <row r="5" spans="1:7" s="24" customFormat="1" ht="20.45" customHeight="1">
      <c r="A5" s="18"/>
      <c r="B5" s="25"/>
      <c r="C5" s="29"/>
      <c r="D5" s="25"/>
      <c r="E5" s="31">
        <v>2023</v>
      </c>
      <c r="F5" s="30"/>
      <c r="G5" s="32">
        <v>2022</v>
      </c>
    </row>
    <row r="6" spans="1:7" ht="20.45" customHeight="1">
      <c r="A6" s="6" t="s">
        <v>41</v>
      </c>
      <c r="B6" s="7"/>
    </row>
    <row r="7" spans="1:7" ht="20.45" customHeight="1">
      <c r="A7" s="8" t="s">
        <v>42</v>
      </c>
      <c r="B7" s="9"/>
      <c r="E7" s="10">
        <f>PL!E20</f>
        <v>125467139</v>
      </c>
      <c r="G7" s="10">
        <f>PL!G20</f>
        <v>157976815</v>
      </c>
    </row>
    <row r="8" spans="1:7" ht="20.45" customHeight="1">
      <c r="A8" s="8" t="s">
        <v>43</v>
      </c>
      <c r="B8" s="9"/>
      <c r="E8" s="11"/>
      <c r="G8" s="11"/>
    </row>
    <row r="9" spans="1:7" ht="20.45" customHeight="1">
      <c r="A9" s="8" t="s">
        <v>44</v>
      </c>
      <c r="B9" s="9"/>
      <c r="E9" s="12"/>
      <c r="G9" s="12"/>
    </row>
    <row r="10" spans="1:7" ht="20.45" customHeight="1">
      <c r="A10" s="8" t="s">
        <v>45</v>
      </c>
      <c r="B10" s="9"/>
      <c r="E10" s="11">
        <v>111700886</v>
      </c>
      <c r="F10" s="33"/>
      <c r="G10" s="11">
        <v>95304472</v>
      </c>
    </row>
    <row r="11" spans="1:7" ht="20.45" customHeight="1">
      <c r="A11" s="8" t="s">
        <v>128</v>
      </c>
      <c r="B11" s="9"/>
      <c r="E11" s="11">
        <v>-30000</v>
      </c>
      <c r="G11" s="11">
        <v>-164601</v>
      </c>
    </row>
    <row r="12" spans="1:7" ht="20.45" customHeight="1">
      <c r="A12" s="8" t="s">
        <v>129</v>
      </c>
      <c r="B12" s="9"/>
      <c r="E12" s="11">
        <v>2590824</v>
      </c>
      <c r="G12" s="11">
        <v>-8206270</v>
      </c>
    </row>
    <row r="13" spans="1:7" ht="20.45" customHeight="1">
      <c r="A13" s="8" t="s">
        <v>147</v>
      </c>
      <c r="B13" s="9"/>
      <c r="E13" s="87"/>
      <c r="G13" s="11"/>
    </row>
    <row r="14" spans="1:7" ht="20.45" customHeight="1">
      <c r="A14" s="8" t="s">
        <v>146</v>
      </c>
      <c r="B14" s="9"/>
      <c r="E14" s="79">
        <v>3435049</v>
      </c>
      <c r="G14" s="12">
        <v>770210</v>
      </c>
    </row>
    <row r="15" spans="1:7" ht="20.45" customHeight="1">
      <c r="A15" s="8" t="s">
        <v>46</v>
      </c>
      <c r="B15" s="9"/>
      <c r="E15" s="11">
        <v>2442218</v>
      </c>
      <c r="G15" s="11">
        <v>2200760</v>
      </c>
    </row>
    <row r="16" spans="1:7" ht="20.45" customHeight="1">
      <c r="A16" s="8" t="s">
        <v>47</v>
      </c>
      <c r="B16" s="9"/>
      <c r="E16" s="13">
        <v>-300508</v>
      </c>
      <c r="F16" s="33"/>
      <c r="G16" s="11">
        <v>-85238</v>
      </c>
    </row>
    <row r="17" spans="1:7" ht="20.45" customHeight="1">
      <c r="A17" s="8" t="s">
        <v>110</v>
      </c>
      <c r="B17" s="9"/>
      <c r="E17" s="11">
        <v>8534331</v>
      </c>
      <c r="F17" s="33"/>
      <c r="G17" s="11">
        <v>6577663</v>
      </c>
    </row>
    <row r="18" spans="1:7" ht="20.45" customHeight="1">
      <c r="A18" s="33" t="s">
        <v>145</v>
      </c>
      <c r="B18" s="9"/>
      <c r="E18" s="79">
        <v>0</v>
      </c>
      <c r="F18" s="33"/>
      <c r="G18" s="13">
        <v>-1594645</v>
      </c>
    </row>
    <row r="19" spans="1:7" s="34" customFormat="1" ht="20.45" customHeight="1">
      <c r="A19" s="34" t="s">
        <v>125</v>
      </c>
      <c r="B19" s="77"/>
      <c r="C19" s="78"/>
      <c r="E19" s="43">
        <v>-561883</v>
      </c>
      <c r="F19" s="33"/>
      <c r="G19" s="43">
        <v>-522421</v>
      </c>
    </row>
    <row r="20" spans="1:7" ht="20.45" customHeight="1">
      <c r="A20" s="8" t="s">
        <v>48</v>
      </c>
      <c r="B20" s="9"/>
      <c r="E20" s="13"/>
      <c r="G20" s="13"/>
    </row>
    <row r="21" spans="1:7" ht="20.45" customHeight="1">
      <c r="A21" s="8" t="s">
        <v>49</v>
      </c>
      <c r="B21" s="9"/>
      <c r="E21" s="14">
        <f>SUM(E7:E19)</f>
        <v>253278056</v>
      </c>
      <c r="G21" s="14">
        <f>SUM(G7:G19)</f>
        <v>252256745</v>
      </c>
    </row>
    <row r="22" spans="1:7" ht="20.45" customHeight="1">
      <c r="A22" s="8" t="s">
        <v>67</v>
      </c>
      <c r="B22" s="9"/>
      <c r="E22" s="12"/>
      <c r="G22" s="12"/>
    </row>
    <row r="23" spans="1:7" ht="20.45" customHeight="1">
      <c r="A23" s="8" t="s">
        <v>50</v>
      </c>
      <c r="B23" s="9"/>
      <c r="E23" s="11">
        <v>-85676446</v>
      </c>
      <c r="G23" s="11">
        <v>7840771</v>
      </c>
    </row>
    <row r="24" spans="1:7" ht="20.45" customHeight="1">
      <c r="A24" s="8" t="s">
        <v>51</v>
      </c>
      <c r="B24" s="9"/>
      <c r="E24" s="11">
        <v>-42146897</v>
      </c>
      <c r="G24" s="11">
        <v>-273552072</v>
      </c>
    </row>
    <row r="25" spans="1:7" ht="20.45" customHeight="1">
      <c r="A25" s="8" t="s">
        <v>52</v>
      </c>
      <c r="B25" s="9"/>
      <c r="E25" s="11">
        <v>-3094371</v>
      </c>
      <c r="G25" s="11">
        <v>-8125440</v>
      </c>
    </row>
    <row r="26" spans="1:7" ht="20.45" customHeight="1">
      <c r="A26" s="8" t="s">
        <v>53</v>
      </c>
      <c r="B26" s="9"/>
      <c r="E26" s="11">
        <v>-4820379</v>
      </c>
      <c r="G26" s="11">
        <v>-9797138</v>
      </c>
    </row>
    <row r="27" spans="1:7" ht="20.45" customHeight="1">
      <c r="A27" s="8" t="s">
        <v>68</v>
      </c>
      <c r="B27" s="9"/>
      <c r="E27" s="11"/>
      <c r="G27" s="11"/>
    </row>
    <row r="28" spans="1:7" ht="20.45" customHeight="1">
      <c r="A28" s="8" t="s">
        <v>54</v>
      </c>
      <c r="B28" s="9"/>
      <c r="E28" s="11">
        <v>-28757427</v>
      </c>
      <c r="G28" s="11">
        <v>212034897</v>
      </c>
    </row>
    <row r="29" spans="1:7" s="34" customFormat="1" ht="20.45" customHeight="1">
      <c r="A29" s="76" t="s">
        <v>55</v>
      </c>
      <c r="B29" s="77"/>
      <c r="C29" s="78"/>
      <c r="E29" s="75">
        <v>-696257</v>
      </c>
      <c r="G29" s="75">
        <v>-137656</v>
      </c>
    </row>
    <row r="30" spans="1:7" ht="20.45" customHeight="1">
      <c r="A30" s="18" t="s">
        <v>46</v>
      </c>
      <c r="B30" s="7"/>
      <c r="E30" s="44">
        <v>-780520</v>
      </c>
      <c r="G30" s="44">
        <v>0</v>
      </c>
    </row>
    <row r="31" spans="1:7" ht="20.45" customHeight="1">
      <c r="A31" s="8" t="s">
        <v>41</v>
      </c>
      <c r="B31" s="9"/>
      <c r="E31" s="11">
        <f>SUM(E21:E30)</f>
        <v>87305759</v>
      </c>
      <c r="G31" s="11">
        <f>SUM(G21:G30)</f>
        <v>180520107</v>
      </c>
    </row>
    <row r="32" spans="1:7" ht="20.45" customHeight="1">
      <c r="A32" s="18" t="s">
        <v>75</v>
      </c>
      <c r="B32" s="7"/>
      <c r="E32" s="11">
        <v>300508</v>
      </c>
      <c r="G32" s="11">
        <v>85238</v>
      </c>
    </row>
    <row r="33" spans="1:7" ht="20.45" customHeight="1">
      <c r="A33" s="8" t="s">
        <v>74</v>
      </c>
      <c r="B33" s="9"/>
      <c r="E33" s="11">
        <v>-35672582</v>
      </c>
      <c r="G33" s="11">
        <v>-31686424</v>
      </c>
    </row>
    <row r="34" spans="1:7" ht="20.45" customHeight="1">
      <c r="A34" s="15" t="s">
        <v>130</v>
      </c>
      <c r="B34" s="9"/>
      <c r="E34" s="16">
        <f>SUM(E32:E33)+E31</f>
        <v>51933685</v>
      </c>
      <c r="G34" s="16">
        <f>SUM(G32:G33)+G31</f>
        <v>148918921</v>
      </c>
    </row>
    <row r="35" spans="1:7" ht="20.45" customHeight="1">
      <c r="A35" s="6"/>
      <c r="B35" s="9"/>
    </row>
    <row r="36" spans="1:7" ht="20.45" customHeight="1">
      <c r="A36" s="17" t="s">
        <v>1</v>
      </c>
      <c r="B36" s="9"/>
    </row>
    <row r="37" spans="1:7" s="24" customFormat="1" ht="20.45" customHeight="1">
      <c r="A37" s="6" t="s">
        <v>86</v>
      </c>
      <c r="B37" s="6"/>
      <c r="C37" s="42"/>
      <c r="D37" s="6"/>
      <c r="E37" s="6"/>
      <c r="F37" s="6"/>
      <c r="G37" s="6"/>
    </row>
    <row r="38" spans="1:7" ht="20.45" customHeight="1">
      <c r="A38" s="6" t="s">
        <v>81</v>
      </c>
    </row>
    <row r="39" spans="1:7" s="24" customFormat="1" ht="20.45" customHeight="1">
      <c r="A39" s="6" t="s">
        <v>135</v>
      </c>
      <c r="B39" s="25"/>
      <c r="C39" s="26"/>
      <c r="D39" s="25"/>
      <c r="E39" s="25"/>
      <c r="F39" s="25"/>
    </row>
    <row r="40" spans="1:7" s="24" customFormat="1" ht="20.45" customHeight="1">
      <c r="A40" s="18"/>
      <c r="B40" s="25"/>
      <c r="D40" s="25"/>
      <c r="E40" s="25"/>
      <c r="F40" s="25"/>
      <c r="G40" s="27" t="s">
        <v>4</v>
      </c>
    </row>
    <row r="41" spans="1:7" s="24" customFormat="1" ht="20.45" customHeight="1">
      <c r="A41" s="18"/>
      <c r="B41" s="25"/>
      <c r="C41" s="29"/>
      <c r="D41" s="25"/>
      <c r="E41" s="31">
        <v>2023</v>
      </c>
      <c r="F41" s="30"/>
      <c r="G41" s="32">
        <v>2022</v>
      </c>
    </row>
    <row r="42" spans="1:7" ht="20.45" customHeight="1">
      <c r="A42" s="6" t="s">
        <v>56</v>
      </c>
    </row>
    <row r="43" spans="1:7" ht="20.45" customHeight="1">
      <c r="A43" s="19" t="s">
        <v>107</v>
      </c>
      <c r="E43" s="12">
        <v>37515</v>
      </c>
      <c r="F43" s="4"/>
      <c r="G43" s="12">
        <v>46752</v>
      </c>
    </row>
    <row r="44" spans="1:7" ht="20.45" customHeight="1">
      <c r="A44" s="19" t="s">
        <v>76</v>
      </c>
      <c r="E44" s="14">
        <v>-67702851</v>
      </c>
      <c r="F44" s="4"/>
      <c r="G44" s="14">
        <v>-38309225</v>
      </c>
    </row>
    <row r="45" spans="1:7" ht="20.45" customHeight="1">
      <c r="A45" s="18" t="s">
        <v>77</v>
      </c>
      <c r="E45" s="80">
        <v>-7408589</v>
      </c>
      <c r="F45" s="4"/>
      <c r="G45" s="80">
        <v>-25478909</v>
      </c>
    </row>
    <row r="46" spans="1:7" ht="20.45" customHeight="1">
      <c r="A46" s="18" t="s">
        <v>114</v>
      </c>
      <c r="E46" s="80">
        <v>-2420000</v>
      </c>
      <c r="F46" s="4"/>
      <c r="G46" s="80">
        <v>-4202164</v>
      </c>
    </row>
    <row r="47" spans="1:7" ht="20.45" customHeight="1">
      <c r="A47" s="6" t="s">
        <v>134</v>
      </c>
      <c r="E47" s="16">
        <f>SUM(E43:E46)</f>
        <v>-77493925</v>
      </c>
      <c r="G47" s="16">
        <f>SUM(G43:G46)</f>
        <v>-67943546</v>
      </c>
    </row>
    <row r="48" spans="1:7" ht="20.45" customHeight="1">
      <c r="A48" s="6" t="s">
        <v>117</v>
      </c>
      <c r="E48" s="11"/>
      <c r="G48" s="11"/>
    </row>
    <row r="49" spans="1:7" ht="20.45" customHeight="1">
      <c r="A49" s="18" t="s">
        <v>141</v>
      </c>
      <c r="E49" s="11">
        <v>1977886541</v>
      </c>
      <c r="G49" s="11">
        <v>1244300000</v>
      </c>
    </row>
    <row r="50" spans="1:7" ht="20.45" customHeight="1">
      <c r="A50" s="18" t="s">
        <v>142</v>
      </c>
      <c r="E50" s="11">
        <v>-1794821451</v>
      </c>
      <c r="G50" s="11">
        <v>-1244300000</v>
      </c>
    </row>
    <row r="51" spans="1:7" ht="20.45" customHeight="1">
      <c r="A51" s="8" t="s">
        <v>57</v>
      </c>
      <c r="E51" s="11">
        <v>-69968727</v>
      </c>
      <c r="G51" s="11">
        <v>-69947046</v>
      </c>
    </row>
    <row r="52" spans="1:7" ht="20.45" customHeight="1">
      <c r="A52" s="18" t="s">
        <v>120</v>
      </c>
      <c r="E52" s="10">
        <v>-65933730</v>
      </c>
      <c r="F52" s="33"/>
      <c r="G52" s="10">
        <v>-53696105</v>
      </c>
    </row>
    <row r="53" spans="1:7" ht="20.45" customHeight="1">
      <c r="A53" s="18" t="s">
        <v>78</v>
      </c>
      <c r="E53" s="11">
        <v>-8291780</v>
      </c>
      <c r="G53" s="11">
        <v>-6497863</v>
      </c>
    </row>
    <row r="54" spans="1:7" ht="20.45" customHeight="1">
      <c r="A54" s="15" t="s">
        <v>144</v>
      </c>
      <c r="E54" s="16">
        <f>SUM(E49:E53)</f>
        <v>38870853</v>
      </c>
      <c r="G54" s="16">
        <f>SUM(G49:G53)</f>
        <v>-130141014</v>
      </c>
    </row>
    <row r="55" spans="1:7" ht="20.45" customHeight="1">
      <c r="A55" s="15" t="s">
        <v>131</v>
      </c>
      <c r="E55" s="11">
        <f>SUM(E34,E47,E54)</f>
        <v>13310613</v>
      </c>
      <c r="G55" s="11">
        <f>SUM(G34,G47,G54)</f>
        <v>-49165639</v>
      </c>
    </row>
    <row r="56" spans="1:7" ht="20.45" customHeight="1">
      <c r="A56" s="8" t="s">
        <v>58</v>
      </c>
      <c r="E56" s="44">
        <f>BS!G8</f>
        <v>50277436</v>
      </c>
      <c r="G56" s="44">
        <v>99443075</v>
      </c>
    </row>
    <row r="57" spans="1:7" ht="20.45" customHeight="1" thickBot="1">
      <c r="A57" s="15" t="s">
        <v>59</v>
      </c>
      <c r="E57" s="20">
        <f>SUM(E55:E56)</f>
        <v>63588049</v>
      </c>
      <c r="G57" s="20">
        <f>SUM(G55:G56)</f>
        <v>50277436</v>
      </c>
    </row>
    <row r="58" spans="1:7" ht="20.45" customHeight="1" thickTop="1">
      <c r="A58" s="18"/>
      <c r="E58" s="11">
        <f>E57-BS!E8</f>
        <v>0</v>
      </c>
      <c r="G58" s="11"/>
    </row>
    <row r="59" spans="1:7" ht="20.45" customHeight="1">
      <c r="A59" s="15" t="s">
        <v>123</v>
      </c>
      <c r="B59" s="18"/>
      <c r="C59" s="18"/>
      <c r="E59" s="11"/>
      <c r="G59" s="11"/>
    </row>
    <row r="60" spans="1:7" ht="20.45" customHeight="1">
      <c r="A60" s="8" t="s">
        <v>99</v>
      </c>
      <c r="B60" s="18"/>
      <c r="C60" s="18"/>
      <c r="E60" s="11"/>
      <c r="G60" s="11"/>
    </row>
    <row r="61" spans="1:7" ht="20.45" customHeight="1">
      <c r="A61" s="8" t="s">
        <v>115</v>
      </c>
      <c r="B61" s="18"/>
      <c r="C61" s="18"/>
      <c r="E61" s="11">
        <v>1001090</v>
      </c>
      <c r="G61" s="11">
        <v>9311281</v>
      </c>
    </row>
    <row r="62" spans="1:7" ht="20.45" customHeight="1">
      <c r="A62" s="8" t="s">
        <v>116</v>
      </c>
      <c r="B62" s="18"/>
      <c r="C62" s="18"/>
      <c r="E62" s="88">
        <v>2681786</v>
      </c>
      <c r="G62" s="11">
        <v>29300</v>
      </c>
    </row>
    <row r="63" spans="1:7" ht="20.45" customHeight="1">
      <c r="A63" s="8" t="s">
        <v>132</v>
      </c>
      <c r="B63" s="18"/>
      <c r="C63" s="18"/>
      <c r="E63" s="11">
        <v>0</v>
      </c>
      <c r="G63" s="11">
        <v>2450000</v>
      </c>
    </row>
    <row r="64" spans="1:7" ht="20.45" customHeight="1">
      <c r="A64" s="8" t="s">
        <v>124</v>
      </c>
      <c r="B64" s="18"/>
      <c r="C64" s="18"/>
      <c r="E64" s="11">
        <v>76994137</v>
      </c>
      <c r="F64" s="33"/>
      <c r="G64" s="11">
        <v>50741879</v>
      </c>
    </row>
    <row r="65" spans="1:7" ht="20.45" customHeight="1">
      <c r="A65" s="8" t="s">
        <v>108</v>
      </c>
      <c r="B65" s="18"/>
      <c r="C65" s="18"/>
      <c r="E65" s="11">
        <v>1733715</v>
      </c>
      <c r="G65" s="11">
        <v>2713702</v>
      </c>
    </row>
    <row r="66" spans="1:7" ht="20.45" customHeight="1">
      <c r="A66" s="8" t="s">
        <v>133</v>
      </c>
      <c r="B66" s="18"/>
      <c r="C66" s="18"/>
      <c r="E66" s="11">
        <v>0</v>
      </c>
      <c r="F66" s="33"/>
      <c r="G66" s="11">
        <v>197595</v>
      </c>
    </row>
    <row r="67" spans="1:7" ht="20.45" customHeight="1">
      <c r="A67" s="18"/>
      <c r="E67" s="11"/>
      <c r="G67" s="11"/>
    </row>
    <row r="68" spans="1:7" ht="20.45" customHeight="1">
      <c r="A68" s="17" t="s">
        <v>1</v>
      </c>
    </row>
  </sheetData>
  <printOptions horizontalCentered="1" gridLinesSet="0"/>
  <pageMargins left="0.82677165354330717" right="0.39370078740157483" top="0.59055118110236227" bottom="0" header="0.19685039370078741" footer="0.19685039370078741"/>
  <pageSetup paperSize="9" scale="90" fitToHeight="0" orientation="portrait" r:id="rId1"/>
  <headerFooter alignWithMargins="0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37342</vt:lpwstr>
  </property>
  <property fmtid="{D5CDD505-2E9C-101B-9397-08002B2CF9AE}" pid="4" name="OptimizationTime">
    <vt:lpwstr>20240215_1548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NAV000</vt:lpstr>
      <vt:lpstr>NAV001</vt:lpstr>
      <vt:lpstr>BS</vt:lpstr>
      <vt:lpstr>PL</vt:lpstr>
      <vt:lpstr>CE</vt:lpstr>
      <vt:lpstr>CF</vt:lpstr>
      <vt:lpstr>BS!Print_Area</vt:lpstr>
      <vt:lpstr>CF!Print_Area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Danita Sirabowornkit</cp:lastModifiedBy>
  <cp:lastPrinted>2024-02-15T06:17:19Z</cp:lastPrinted>
  <dcterms:created xsi:type="dcterms:W3CDTF">1997-08-09T11:52:15Z</dcterms:created>
  <dcterms:modified xsi:type="dcterms:W3CDTF">2024-02-15T06:17:21Z</dcterms:modified>
</cp:coreProperties>
</file>