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ate1904="1"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S P V I\2021\Q3'2021\SPVI\"/>
    </mc:Choice>
  </mc:AlternateContent>
  <xr:revisionPtr revIDLastSave="0" documentId="8_{C1AFF8DA-7D59-4366-820B-DA1EA46864D5}" xr6:coauthVersionLast="46" xr6:coauthVersionMax="46" xr10:uidLastSave="{00000000-0000-0000-0000-000000000000}"/>
  <bookViews>
    <workbookView xWindow="-120" yWindow="-120" windowWidth="20730" windowHeight="11160" firstSheet="2" activeTab="2"/>
  </bookViews>
  <sheets>
    <sheet name="NAV000" sheetId="1" state="hidden" r:id="rId1"/>
    <sheet name="NAV001" sheetId="2" state="hidden" r:id="rId2"/>
    <sheet name="BS" sheetId="9" r:id="rId3"/>
    <sheet name="pl&amp;cf" sheetId="6" r:id="rId4"/>
    <sheet name="CE" sheetId="8" r:id="rId5"/>
    <sheet name="000" sheetId="4" state="veryHidden" r:id="rId6"/>
  </sheets>
  <definedNames>
    <definedName name="_xlnm.Print_Area" localSheetId="2">BS!$A$1:$H$64</definedName>
    <definedName name="_xlnm.Print_Area" localSheetId="3">'pl&amp;cf'!$A$1:$H$139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6" l="1"/>
  <c r="E12" i="6"/>
  <c r="E129" i="6"/>
  <c r="E120" i="6"/>
  <c r="E52" i="6"/>
  <c r="E46" i="6"/>
  <c r="E53" i="6"/>
  <c r="E55" i="6"/>
  <c r="G52" i="6"/>
  <c r="G46" i="6"/>
  <c r="G53" i="6"/>
  <c r="G55" i="6"/>
  <c r="G18" i="6"/>
  <c r="G12" i="6"/>
  <c r="G19" i="6"/>
  <c r="G21" i="6"/>
  <c r="G23" i="6"/>
  <c r="G27" i="6"/>
  <c r="G30" i="6"/>
  <c r="L17" i="8"/>
  <c r="G127" i="6"/>
  <c r="E18" i="6"/>
  <c r="E127" i="6"/>
  <c r="E40" i="9"/>
  <c r="G40" i="9"/>
  <c r="G14" i="9"/>
  <c r="G120" i="6"/>
  <c r="G128" i="6"/>
  <c r="G130" i="6"/>
  <c r="L11" i="8"/>
  <c r="G21" i="9"/>
  <c r="G22" i="9"/>
  <c r="E21" i="9"/>
  <c r="E14" i="9"/>
  <c r="E22" i="9"/>
  <c r="G44" i="9"/>
  <c r="G45" i="9"/>
  <c r="E44" i="9"/>
  <c r="E45" i="9"/>
  <c r="G54" i="9"/>
  <c r="G55" i="9"/>
  <c r="G52" i="9"/>
  <c r="G56" i="9"/>
  <c r="G57" i="9"/>
  <c r="G58" i="9"/>
  <c r="G51" i="9"/>
  <c r="L16" i="8"/>
  <c r="D20" i="8"/>
  <c r="E51" i="9"/>
  <c r="H14" i="8"/>
  <c r="F14" i="8"/>
  <c r="D14" i="8"/>
  <c r="L10" i="8"/>
  <c r="F20" i="8"/>
  <c r="E52" i="9"/>
  <c r="H20" i="8"/>
  <c r="E54" i="9"/>
  <c r="G76" i="6"/>
  <c r="G91" i="6"/>
  <c r="G100" i="6"/>
  <c r="G104" i="6"/>
  <c r="G57" i="6"/>
  <c r="E19" i="6"/>
  <c r="E21" i="6"/>
  <c r="E23" i="6"/>
  <c r="E27" i="6"/>
  <c r="E30" i="6"/>
  <c r="G61" i="6"/>
  <c r="G64" i="6"/>
  <c r="J13" i="8"/>
  <c r="L13" i="8"/>
  <c r="L14" i="8"/>
  <c r="J14" i="8"/>
  <c r="E76" i="6"/>
  <c r="E91" i="6"/>
  <c r="E57" i="6"/>
  <c r="E61" i="6"/>
  <c r="E64" i="6"/>
  <c r="J19" i="8"/>
  <c r="L19" i="8"/>
  <c r="L20" i="8"/>
  <c r="J20" i="8"/>
  <c r="E55" i="9"/>
  <c r="E56" i="9"/>
  <c r="E57" i="9"/>
  <c r="E58" i="9"/>
  <c r="E104" i="6"/>
  <c r="E128" i="6"/>
  <c r="E130" i="6"/>
</calcChain>
</file>

<file path=xl/sharedStrings.xml><?xml version="1.0" encoding="utf-8"?>
<sst xmlns="http://schemas.openxmlformats.org/spreadsheetml/2006/main" count="217" uniqueCount="155">
  <si>
    <t>Note</t>
  </si>
  <si>
    <t>The accompanying notes are an integral part of the financial statements.</t>
  </si>
  <si>
    <t>Total</t>
  </si>
  <si>
    <t>share capital</t>
  </si>
  <si>
    <t>Other current assets</t>
  </si>
  <si>
    <t>Other current liabilities</t>
  </si>
  <si>
    <t>Share capital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</si>
  <si>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</si>
  <si>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</si>
  <si>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</si>
  <si>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</si>
  <si>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</si>
  <si>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</si>
  <si>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</si>
  <si>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</si>
  <si>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</si>
  <si>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Non-current liabilities</t>
  </si>
  <si>
    <t>Total non-current liabilities</t>
  </si>
  <si>
    <t>Total liabilities</t>
  </si>
  <si>
    <t>Shareholders' equity</t>
  </si>
  <si>
    <t>Total shareholders' equity</t>
  </si>
  <si>
    <t>Total liabilities and shareholders' equity</t>
  </si>
  <si>
    <t>Directors</t>
  </si>
  <si>
    <t>Other income</t>
  </si>
  <si>
    <t>Revenues</t>
  </si>
  <si>
    <t>Total revenues</t>
  </si>
  <si>
    <t>Expenses</t>
  </si>
  <si>
    <t>Total expenses</t>
  </si>
  <si>
    <t>Cash and cash equivalents</t>
  </si>
  <si>
    <t>Finance cost</t>
  </si>
  <si>
    <t>Administrative expenses</t>
  </si>
  <si>
    <t>Trade and other receivables</t>
  </si>
  <si>
    <t>Trade and other payables</t>
  </si>
  <si>
    <t>Provision for long-term employee benefits</t>
  </si>
  <si>
    <t xml:space="preserve">Inventories </t>
  </si>
  <si>
    <t>Sales</t>
  </si>
  <si>
    <t>Other non-current assets</t>
  </si>
  <si>
    <t xml:space="preserve">Statement of financial position </t>
  </si>
  <si>
    <t>Statement of financial position (continued)</t>
  </si>
  <si>
    <t>Statement of changes in shareholders' equity</t>
  </si>
  <si>
    <t>Cash flows from operating activities</t>
  </si>
  <si>
    <t xml:space="preserve">   net cash provided by (paid from) operating activities:</t>
  </si>
  <si>
    <t xml:space="preserve">   Depreciation and amortisation</t>
  </si>
  <si>
    <t xml:space="preserve">   Provision for long-term employee benefits</t>
  </si>
  <si>
    <t xml:space="preserve">Profit from operating activities before  </t>
  </si>
  <si>
    <t xml:space="preserve">   changes in operating assets and liabilities</t>
  </si>
  <si>
    <t xml:space="preserve">   Trade and other receivables</t>
  </si>
  <si>
    <t xml:space="preserve">   Inventories</t>
  </si>
  <si>
    <t xml:space="preserve">   Other current assets</t>
  </si>
  <si>
    <t xml:space="preserve">   Other non-current assets</t>
  </si>
  <si>
    <t xml:space="preserve">   Trade and other payables</t>
  </si>
  <si>
    <t xml:space="preserve">   Other current liabilities</t>
  </si>
  <si>
    <t xml:space="preserve">Cash flows from investing activities </t>
  </si>
  <si>
    <t>Cash flows from financing activities</t>
  </si>
  <si>
    <t>Service income</t>
  </si>
  <si>
    <t xml:space="preserve"> paid up</t>
  </si>
  <si>
    <t>Issued and</t>
  </si>
  <si>
    <t>Operating assets (increase) decrease:</t>
  </si>
  <si>
    <t>Operating liabilities increase (decrease):</t>
  </si>
  <si>
    <t>Retained earnings</t>
  </si>
  <si>
    <t xml:space="preserve">   Appropriated - statutory reserve</t>
  </si>
  <si>
    <t xml:space="preserve">   Unappropriated</t>
  </si>
  <si>
    <t>Appropriated</t>
  </si>
  <si>
    <t>Unappropriated</t>
  </si>
  <si>
    <t>Acquisitions of equipment</t>
  </si>
  <si>
    <t>Weighted average number of ordinary shares (shares)</t>
  </si>
  <si>
    <t>Cash flow statement (continued)</t>
  </si>
  <si>
    <t>Cash flow statement</t>
  </si>
  <si>
    <t>Statement of comprehensive income</t>
  </si>
  <si>
    <t>Profit or loss</t>
  </si>
  <si>
    <t>S P V I Public Company Limited</t>
  </si>
  <si>
    <t>Deferred tax assets</t>
  </si>
  <si>
    <t xml:space="preserve">   Registered</t>
  </si>
  <si>
    <t xml:space="preserve">   Issued and fully paid up</t>
  </si>
  <si>
    <t>Share premium</t>
  </si>
  <si>
    <t>Share</t>
  </si>
  <si>
    <t>premium</t>
  </si>
  <si>
    <t xml:space="preserve">Cost of sales </t>
  </si>
  <si>
    <t>Cost of services</t>
  </si>
  <si>
    <t>Dividend payable</t>
  </si>
  <si>
    <t>Supplemental disclosures of cash flows information:</t>
  </si>
  <si>
    <t>Non-cash related transaction</t>
  </si>
  <si>
    <t>Equipment</t>
  </si>
  <si>
    <t>Intangible assets</t>
  </si>
  <si>
    <t>Net cash flows used in financing activities</t>
  </si>
  <si>
    <t>(Unaudited but reviewed)</t>
  </si>
  <si>
    <t>(Unit: Thousand Baht except earnings per share expressed in Baht)</t>
  </si>
  <si>
    <t>(Unit: Thousand Baht)</t>
  </si>
  <si>
    <t>Total comprehensive income for the period</t>
  </si>
  <si>
    <t>Other comprehensive income for the period</t>
  </si>
  <si>
    <t>Cash and cash equivalents at beginning of period</t>
  </si>
  <si>
    <t xml:space="preserve">Cash and cash equivalents at end of period </t>
  </si>
  <si>
    <t>(Unaudited</t>
  </si>
  <si>
    <t>(Audited)</t>
  </si>
  <si>
    <t>but reviewed)</t>
  </si>
  <si>
    <t>- statutory</t>
  </si>
  <si>
    <t>reserve</t>
  </si>
  <si>
    <t>Income tax payable</t>
  </si>
  <si>
    <t>Profit before income tax expenses</t>
  </si>
  <si>
    <t>Profit for the period</t>
  </si>
  <si>
    <t>Basic earnings per share</t>
  </si>
  <si>
    <t xml:space="preserve">Profit </t>
  </si>
  <si>
    <t xml:space="preserve">Total comprehensive income </t>
  </si>
  <si>
    <t xml:space="preserve">   for the period</t>
  </si>
  <si>
    <t xml:space="preserve">   Transfer inventory to equipment</t>
  </si>
  <si>
    <t>Profit before tax</t>
  </si>
  <si>
    <t xml:space="preserve">Adjustments to reconcile profit before tax to </t>
  </si>
  <si>
    <t>Selling and distribution expenses</t>
  </si>
  <si>
    <t xml:space="preserve">   Interest expenses</t>
  </si>
  <si>
    <t>Balance as at 1 January 2020</t>
  </si>
  <si>
    <t>Right-of-use assets</t>
  </si>
  <si>
    <t xml:space="preserve">   Cash paid for income tax</t>
  </si>
  <si>
    <t>Cash paid for right-of-use assets</t>
  </si>
  <si>
    <t>Income tax expenses</t>
  </si>
  <si>
    <t>Decrease in other current financial assets</t>
  </si>
  <si>
    <t>Increase in intangible assets</t>
  </si>
  <si>
    <t xml:space="preserve">Current portion of long-term lease liabilities </t>
  </si>
  <si>
    <t>Long-term lease liabilities - net of current portion</t>
  </si>
  <si>
    <t xml:space="preserve">      400,000,000 ordinary shares of Baht 0.50 each</t>
  </si>
  <si>
    <t xml:space="preserve">   Reduction of inventories to net realisable value </t>
  </si>
  <si>
    <t xml:space="preserve">   Gain on disposals of investments in open-end fund</t>
  </si>
  <si>
    <t xml:space="preserve">   Refund of withholding tax deducted of source</t>
  </si>
  <si>
    <t>Balance as at 1 January 2021</t>
  </si>
  <si>
    <t>31 December 2020</t>
  </si>
  <si>
    <t>Short-term loan from financial institution</t>
  </si>
  <si>
    <t xml:space="preserve">   Reduction in lease payment by lessors</t>
  </si>
  <si>
    <t>Net cash flows from operating activities</t>
  </si>
  <si>
    <t>Net cash flows from (used in) investing activities</t>
  </si>
  <si>
    <t>Increase in short-term loans from financial institution</t>
  </si>
  <si>
    <t>Cash paid for interst expenses</t>
  </si>
  <si>
    <t>Repayment of short-term loans from financial institution</t>
  </si>
  <si>
    <t>3, 5</t>
  </si>
  <si>
    <t>3, 11</t>
  </si>
  <si>
    <t>Dividend paid (Note 15)</t>
  </si>
  <si>
    <t>Net increase in cash and cash equivalents</t>
  </si>
  <si>
    <t xml:space="preserve">   Allowance for expected credit losses (reversal)</t>
  </si>
  <si>
    <t>Operating profit</t>
  </si>
  <si>
    <t xml:space="preserve">   Payable for purchase of equipment </t>
  </si>
  <si>
    <t xml:space="preserve">   Reversal of allowance for impairment of equipment</t>
  </si>
  <si>
    <t xml:space="preserve">   Interest income</t>
  </si>
  <si>
    <t xml:space="preserve">   Cash received from interest income</t>
  </si>
  <si>
    <t>Cash paid for long-term lease liabilities</t>
  </si>
  <si>
    <t>Proceeds from sales of equipment</t>
  </si>
  <si>
    <t xml:space="preserve">   Increase in right-of-use assets</t>
  </si>
  <si>
    <t xml:space="preserve">   Reversal of allowance for impairment of guarantee fund</t>
  </si>
  <si>
    <t xml:space="preserve">   Loss (gain) on disposals of equipment </t>
  </si>
  <si>
    <t>As at 30 September 2021</t>
  </si>
  <si>
    <t>30 September 2021</t>
  </si>
  <si>
    <t>For the three-month period ended 30 September 2021</t>
  </si>
  <si>
    <t>Balance as at 30 September 2020</t>
  </si>
  <si>
    <t>Balance as at 30 September 2021</t>
  </si>
  <si>
    <t>For the nine-month period ended 30 September 2021</t>
  </si>
  <si>
    <t>Decrease in other non-current financial assets</t>
  </si>
  <si>
    <t>Dividend paid</t>
  </si>
  <si>
    <t xml:space="preserve">   Payable for purchase of intangible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</si>
</sst>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181" formatCode="0.0%"/>
    <numFmt numFmtId="182" formatCode="dd\-mmm\-yy_)"/>
    <numFmt numFmtId="183" formatCode="0.00_)"/>
    <numFmt numFmtId="184" formatCode="#,##0.00\ &quot;F&quot;;\-#,##0.00\ &quot;F&quot;"/>
    <numFmt numFmtId="185" formatCode="_(* #,##0_);_(* \(#,##0\);_(* &quot;-&quot;??_);_(@_)"/>
  </numFmts>
  <fonts count="12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184" fontId="2" fillId="0" borderId="0"/>
    <xf numFmtId="182" fontId="2" fillId="0" borderId="0"/>
    <xf numFmtId="181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3" fontId="6" fillId="0" borderId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93">
    <xf numFmtId="0" fontId="0" fillId="0" borderId="0" xfId="0"/>
    <xf numFmtId="41" fontId="11" fillId="0" borderId="0" xfId="0" applyNumberFormat="1" applyFont="1" applyFill="1" applyBorder="1" applyAlignment="1"/>
    <xf numFmtId="41" fontId="11" fillId="0" borderId="0" xfId="0" applyNumberFormat="1" applyFont="1" applyFill="1" applyAlignment="1"/>
    <xf numFmtId="41" fontId="11" fillId="0" borderId="3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0" fontId="7" fillId="0" borderId="0" xfId="0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0" applyNumberFormat="1" applyFont="1" applyFill="1" applyAlignment="1"/>
    <xf numFmtId="41" fontId="8" fillId="0" borderId="0" xfId="1" applyNumberFormat="1" applyFont="1" applyFill="1" applyBorder="1" applyAlignment="1">
      <alignment horizontal="right"/>
    </xf>
    <xf numFmtId="40" fontId="7" fillId="0" borderId="0" xfId="0" applyNumberFormat="1" applyFont="1" applyFill="1" applyAlignment="1"/>
    <xf numFmtId="38" fontId="8" fillId="0" borderId="0" xfId="0" applyNumberFormat="1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41" fontId="8" fillId="0" borderId="4" xfId="1" applyNumberFormat="1" applyFont="1" applyFill="1" applyBorder="1" applyAlignment="1"/>
    <xf numFmtId="37" fontId="7" fillId="0" borderId="0" xfId="0" applyNumberFormat="1" applyFont="1" applyFill="1" applyAlignment="1"/>
    <xf numFmtId="37" fontId="7" fillId="0" borderId="0" xfId="0" applyNumberFormat="1" applyFont="1" applyFill="1" applyAlignment="1">
      <alignment horizontal="center"/>
    </xf>
    <xf numFmtId="37" fontId="8" fillId="0" borderId="0" xfId="0" applyNumberFormat="1" applyFont="1" applyFill="1" applyAlignment="1">
      <alignment horizontal="left"/>
    </xf>
    <xf numFmtId="37" fontId="8" fillId="0" borderId="0" xfId="0" applyNumberFormat="1" applyFont="1" applyFill="1" applyAlignment="1">
      <alignment horizontal="centerContinuous"/>
    </xf>
    <xf numFmtId="37" fontId="8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center"/>
    </xf>
    <xf numFmtId="37" fontId="9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quotePrefix="1" applyNumberFormat="1" applyFont="1" applyFill="1" applyBorder="1" applyAlignment="1">
      <alignment horizontal="center"/>
    </xf>
    <xf numFmtId="37" fontId="8" fillId="0" borderId="0" xfId="0" applyNumberFormat="1" applyFont="1" applyFill="1" applyAlignment="1"/>
    <xf numFmtId="37" fontId="8" fillId="0" borderId="0" xfId="0" applyNumberFormat="1" applyFont="1" applyFill="1" applyBorder="1" applyAlignment="1"/>
    <xf numFmtId="0" fontId="10" fillId="0" borderId="0" xfId="0" applyFont="1" applyFill="1" applyAlignment="1">
      <alignment horizontal="center"/>
    </xf>
    <xf numFmtId="37" fontId="10" fillId="0" borderId="0" xfId="0" applyNumberFormat="1" applyFont="1" applyFill="1" applyAlignment="1">
      <alignment horizontal="center"/>
    </xf>
    <xf numFmtId="185" fontId="10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7" fontId="8" fillId="0" borderId="4" xfId="0" applyNumberFormat="1" applyFont="1" applyFill="1" applyBorder="1" applyAlignment="1"/>
    <xf numFmtId="41" fontId="10" fillId="0" borderId="0" xfId="0" applyNumberFormat="1" applyFont="1" applyFill="1" applyAlignment="1">
      <alignment horizontal="center"/>
    </xf>
    <xf numFmtId="37" fontId="8" fillId="0" borderId="5" xfId="0" applyNumberFormat="1" applyFont="1" applyFill="1" applyBorder="1" applyAlignment="1"/>
    <xf numFmtId="0" fontId="7" fillId="0" borderId="0" xfId="0" applyFont="1" applyFill="1" applyAlignment="1">
      <alignment horizontal="center"/>
    </xf>
    <xf numFmtId="0" fontId="8" fillId="0" borderId="0" xfId="0" quotePrefix="1" applyNumberFormat="1" applyFont="1" applyFill="1" applyBorder="1" applyAlignment="1">
      <alignment horizontal="center"/>
    </xf>
    <xf numFmtId="37" fontId="8" fillId="0" borderId="3" xfId="0" quotePrefix="1" applyNumberFormat="1" applyFont="1" applyFill="1" applyBorder="1" applyAlignment="1">
      <alignment horizontal="center"/>
    </xf>
    <xf numFmtId="41" fontId="11" fillId="0" borderId="6" xfId="0" applyNumberFormat="1" applyFont="1" applyFill="1" applyBorder="1" applyAlignment="1"/>
    <xf numFmtId="37" fontId="7" fillId="0" borderId="0" xfId="0" applyNumberFormat="1" applyFont="1" applyAlignment="1"/>
    <xf numFmtId="37" fontId="8" fillId="0" borderId="0" xfId="0" applyNumberFormat="1" applyFont="1" applyAlignment="1">
      <alignment horizontal="left"/>
    </xf>
    <xf numFmtId="0" fontId="8" fillId="0" borderId="0" xfId="0" applyFont="1" applyAlignment="1"/>
    <xf numFmtId="37" fontId="8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7" fontId="8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7" fontId="8" fillId="0" borderId="3" xfId="0" quotePrefix="1" applyNumberFormat="1" applyFont="1" applyBorder="1" applyAlignment="1">
      <alignment horizontal="center"/>
    </xf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37" fontId="8" fillId="0" borderId="0" xfId="0" applyNumberFormat="1" applyFont="1" applyAlignment="1"/>
    <xf numFmtId="37" fontId="8" fillId="0" borderId="0" xfId="0" applyNumberFormat="1" applyFont="1" applyBorder="1" applyAlignment="1"/>
    <xf numFmtId="0" fontId="7" fillId="0" borderId="0" xfId="0" applyFont="1" applyAlignment="1"/>
    <xf numFmtId="37" fontId="8" fillId="0" borderId="7" xfId="0" applyNumberFormat="1" applyFont="1" applyFill="1" applyBorder="1" applyAlignment="1"/>
    <xf numFmtId="41" fontId="8" fillId="0" borderId="0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37" fontId="8" fillId="0" borderId="0" xfId="0" applyNumberFormat="1" applyFont="1" applyAlignment="1">
      <alignment horizontal="right"/>
    </xf>
    <xf numFmtId="37" fontId="8" fillId="0" borderId="0" xfId="0" applyNumberFormat="1" applyFont="1" applyFill="1" applyAlignment="1">
      <alignment horizontal="right"/>
    </xf>
    <xf numFmtId="41" fontId="8" fillId="0" borderId="6" xfId="0" applyNumberFormat="1" applyFont="1" applyBorder="1" applyAlignment="1"/>
    <xf numFmtId="37" fontId="8" fillId="0" borderId="0" xfId="0" applyNumberFormat="1" applyFont="1" applyBorder="1" applyAlignment="1">
      <alignment horizontal="left"/>
    </xf>
    <xf numFmtId="41" fontId="8" fillId="0" borderId="3" xfId="0" applyNumberFormat="1" applyFont="1" applyBorder="1" applyAlignment="1"/>
    <xf numFmtId="37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37" fontId="8" fillId="0" borderId="0" xfId="0" applyNumberFormat="1" applyFont="1" applyBorder="1" applyAlignment="1">
      <alignment horizontal="center"/>
    </xf>
    <xf numFmtId="37" fontId="8" fillId="0" borderId="0" xfId="0" quotePrefix="1" applyNumberFormat="1" applyFont="1" applyBorder="1" applyAlignment="1">
      <alignment horizontal="center"/>
    </xf>
    <xf numFmtId="41" fontId="8" fillId="0" borderId="8" xfId="0" applyNumberFormat="1" applyFont="1" applyFill="1" applyBorder="1" applyAlignment="1"/>
    <xf numFmtId="0" fontId="10" fillId="0" borderId="0" xfId="0" applyFont="1" applyAlignment="1">
      <alignment horizontal="center"/>
    </xf>
    <xf numFmtId="41" fontId="8" fillId="0" borderId="3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center"/>
    </xf>
    <xf numFmtId="41" fontId="11" fillId="0" borderId="0" xfId="0" applyNumberFormat="1" applyFont="1" applyAlignment="1">
      <alignment horizontal="right"/>
    </xf>
    <xf numFmtId="41" fontId="11" fillId="0" borderId="3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center"/>
    </xf>
    <xf numFmtId="41" fontId="11" fillId="0" borderId="0" xfId="0" applyNumberFormat="1" applyFont="1" applyAlignment="1"/>
    <xf numFmtId="41" fontId="11" fillId="0" borderId="3" xfId="0" applyNumberFormat="1" applyFont="1" applyBorder="1" applyAlignment="1"/>
    <xf numFmtId="41" fontId="11" fillId="0" borderId="7" xfId="0" applyNumberFormat="1" applyFont="1" applyBorder="1" applyAlignment="1"/>
    <xf numFmtId="41" fontId="8" fillId="0" borderId="0" xfId="1" applyNumberFormat="1" applyFont="1" applyAlignment="1"/>
    <xf numFmtId="41" fontId="8" fillId="0" borderId="3" xfId="1" applyNumberFormat="1" applyFont="1" applyFill="1" applyBorder="1" applyAlignment="1"/>
    <xf numFmtId="41" fontId="8" fillId="0" borderId="7" xfId="0" applyNumberFormat="1" applyFont="1" applyBorder="1" applyAlignment="1"/>
    <xf numFmtId="39" fontId="8" fillId="0" borderId="6" xfId="0" applyNumberFormat="1" applyFont="1" applyBorder="1" applyAlignment="1"/>
    <xf numFmtId="37" fontId="8" fillId="0" borderId="6" xfId="0" applyNumberFormat="1" applyFont="1" applyBorder="1" applyAlignment="1"/>
    <xf numFmtId="41" fontId="8" fillId="0" borderId="3" xfId="1" applyNumberFormat="1" applyFont="1" applyBorder="1" applyAlignment="1"/>
    <xf numFmtId="41" fontId="8" fillId="0" borderId="7" xfId="1" applyNumberFormat="1" applyFont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1" fillId="0" borderId="0" xfId="0" applyNumberFormat="1" applyFont="1"/>
    <xf numFmtId="41" fontId="8" fillId="0" borderId="0" xfId="1" applyNumberFormat="1" applyFont="1" applyAlignment="1">
      <alignment horizontal="right"/>
    </xf>
    <xf numFmtId="41" fontId="8" fillId="0" borderId="0" xfId="1" applyNumberFormat="1" applyFont="1" applyAlignment="1">
      <alignment horizontal="center"/>
    </xf>
    <xf numFmtId="37" fontId="8" fillId="0" borderId="3" xfId="0" applyNumberFormat="1" applyFont="1" applyBorder="1" applyAlignment="1">
      <alignment horizontal="center"/>
    </xf>
  </cellXfs>
  <cellStyles count="11">
    <cellStyle name="Comma" xfId="1" builtinId="3"/>
    <cellStyle name="comma zerodec" xfId="2"/>
    <cellStyle name="Currency1" xfId="3"/>
    <cellStyle name="Dollar (zero dec)" xfId="4"/>
    <cellStyle name="Grey" xfId="5"/>
    <cellStyle name="Input [yellow]" xfId="6"/>
    <cellStyle name="no dec" xfId="7"/>
    <cellStyle name="Normal" xfId="0" builtinId="0"/>
    <cellStyle name="Normal - Style1" xfId="8"/>
    <cellStyle name="Percent [2]" xfId="9"/>
    <cellStyle name="Quantity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view="pageBreakPreview" zoomScale="85" zoomScaleNormal="100" zoomScaleSheetLayoutView="85" workbookViewId="0">
      <selection activeCell="A16" sqref="A16"/>
    </sheetView>
  </sheetViews>
  <sheetFormatPr defaultColWidth="10.85546875" defaultRowHeight="20.45" customHeight="1"/>
  <cols>
    <col min="1" max="1" width="40.7109375" style="30" customWidth="1"/>
    <col min="2" max="2" width="5.7109375" style="30" customWidth="1"/>
    <col min="3" max="3" width="5.7109375" style="23" customWidth="1"/>
    <col min="4" max="4" width="1.7109375" style="23" customWidth="1"/>
    <col min="5" max="5" width="16.7109375" style="23" customWidth="1"/>
    <col min="6" max="6" width="1.7109375" style="31" customWidth="1"/>
    <col min="7" max="7" width="16.7109375" style="31" customWidth="1"/>
    <col min="8" max="8" width="1.7109375" style="31" customWidth="1"/>
    <col min="9" max="16384" width="10.85546875" style="30"/>
  </cols>
  <sheetData>
    <row r="1" spans="1:8" s="21" customFormat="1" ht="20.45" customHeight="1">
      <c r="A1" s="6" t="s">
        <v>70</v>
      </c>
      <c r="B1" s="19"/>
      <c r="C1" s="20"/>
      <c r="D1" s="20"/>
      <c r="E1" s="20"/>
      <c r="F1" s="19"/>
      <c r="G1" s="19"/>
      <c r="H1" s="19"/>
    </row>
    <row r="2" spans="1:8" s="21" customFormat="1" ht="20.45" customHeight="1">
      <c r="A2" s="6" t="s">
        <v>37</v>
      </c>
      <c r="B2" s="19"/>
      <c r="C2" s="20"/>
      <c r="D2" s="20"/>
      <c r="E2" s="20"/>
      <c r="F2" s="19"/>
      <c r="G2" s="19"/>
      <c r="H2" s="19"/>
    </row>
    <row r="3" spans="1:8" s="21" customFormat="1" ht="20.45" customHeight="1">
      <c r="A3" s="6" t="s">
        <v>146</v>
      </c>
      <c r="B3" s="19"/>
      <c r="C3" s="20"/>
      <c r="D3" s="20"/>
      <c r="E3" s="20"/>
      <c r="F3" s="19"/>
      <c r="G3" s="19"/>
      <c r="H3" s="19"/>
    </row>
    <row r="4" spans="1:8" s="21" customFormat="1" ht="20.45" customHeight="1">
      <c r="A4" s="6"/>
      <c r="B4" s="19"/>
      <c r="C4" s="20"/>
      <c r="D4" s="20"/>
      <c r="E4" s="20"/>
      <c r="F4" s="19"/>
      <c r="G4" s="24" t="s">
        <v>87</v>
      </c>
      <c r="H4" s="19"/>
    </row>
    <row r="5" spans="1:8" s="21" customFormat="1" ht="20.45" customHeight="1">
      <c r="A5" s="6"/>
      <c r="B5" s="19"/>
      <c r="C5" s="26" t="s">
        <v>0</v>
      </c>
      <c r="D5" s="20"/>
      <c r="E5" s="41" t="s">
        <v>147</v>
      </c>
      <c r="F5" s="27"/>
      <c r="G5" s="41" t="s">
        <v>123</v>
      </c>
      <c r="H5" s="19"/>
    </row>
    <row r="6" spans="1:8" s="21" customFormat="1" ht="20.45" customHeight="1">
      <c r="A6" s="6"/>
      <c r="B6" s="19"/>
      <c r="C6" s="23"/>
      <c r="D6" s="26"/>
      <c r="E6" s="66" t="s">
        <v>92</v>
      </c>
      <c r="F6" s="27"/>
      <c r="G6" s="66" t="s">
        <v>93</v>
      </c>
      <c r="H6" s="19"/>
    </row>
    <row r="7" spans="1:8" s="23" customFormat="1" ht="20.45" customHeight="1">
      <c r="A7" s="25"/>
      <c r="C7" s="26"/>
      <c r="D7" s="26"/>
      <c r="E7" s="66" t="s">
        <v>94</v>
      </c>
      <c r="F7" s="27"/>
      <c r="G7" s="66"/>
      <c r="H7" s="27"/>
    </row>
    <row r="8" spans="1:8" ht="20.45" customHeight="1">
      <c r="A8" s="6" t="s">
        <v>7</v>
      </c>
    </row>
    <row r="9" spans="1:8" ht="20.45" customHeight="1">
      <c r="A9" s="6" t="s">
        <v>8</v>
      </c>
    </row>
    <row r="10" spans="1:8" ht="20.45" customHeight="1">
      <c r="A10" s="16" t="s">
        <v>28</v>
      </c>
      <c r="C10" s="71">
        <v>4</v>
      </c>
      <c r="D10" s="32"/>
      <c r="E10" s="77">
        <v>164838</v>
      </c>
      <c r="F10" s="1"/>
      <c r="G10" s="77">
        <v>44968</v>
      </c>
      <c r="H10" s="1"/>
    </row>
    <row r="11" spans="1:8" ht="20.45" customHeight="1">
      <c r="A11" s="16" t="s">
        <v>31</v>
      </c>
      <c r="C11" s="71" t="s">
        <v>131</v>
      </c>
      <c r="D11" s="32"/>
      <c r="E11" s="77">
        <v>49784</v>
      </c>
      <c r="F11" s="4"/>
      <c r="G11" s="54">
        <v>67645</v>
      </c>
      <c r="H11" s="4"/>
    </row>
    <row r="12" spans="1:8" ht="20.45" customHeight="1">
      <c r="A12" s="16" t="s">
        <v>34</v>
      </c>
      <c r="C12" s="71">
        <v>6</v>
      </c>
      <c r="D12" s="32"/>
      <c r="E12" s="77">
        <v>275048</v>
      </c>
      <c r="F12" s="1"/>
      <c r="G12" s="77">
        <v>455454</v>
      </c>
      <c r="H12" s="1"/>
    </row>
    <row r="13" spans="1:8" ht="20.45" customHeight="1">
      <c r="A13" s="16" t="s">
        <v>4</v>
      </c>
      <c r="C13" s="71">
        <v>7</v>
      </c>
      <c r="D13" s="32"/>
      <c r="E13" s="54">
        <v>11994</v>
      </c>
      <c r="F13" s="1"/>
      <c r="G13" s="78">
        <v>22173</v>
      </c>
      <c r="H13" s="1"/>
    </row>
    <row r="14" spans="1:8" ht="20.45" customHeight="1">
      <c r="A14" s="6" t="s">
        <v>9</v>
      </c>
      <c r="C14" s="71"/>
      <c r="D14" s="16"/>
      <c r="E14" s="79">
        <f>SUM(E10:E13)</f>
        <v>501664</v>
      </c>
      <c r="F14" s="1"/>
      <c r="G14" s="79">
        <f>SUM(G10:G13)</f>
        <v>590240</v>
      </c>
      <c r="H14" s="1"/>
    </row>
    <row r="15" spans="1:8" ht="20.45" customHeight="1">
      <c r="A15" s="6" t="s">
        <v>10</v>
      </c>
      <c r="C15" s="71"/>
      <c r="D15" s="16"/>
      <c r="E15" s="77"/>
      <c r="F15" s="1"/>
      <c r="G15" s="77"/>
      <c r="H15" s="1"/>
    </row>
    <row r="16" spans="1:8" ht="20.45" customHeight="1">
      <c r="A16" s="16" t="s">
        <v>82</v>
      </c>
      <c r="C16" s="71">
        <v>8</v>
      </c>
      <c r="D16" s="32"/>
      <c r="E16" s="89">
        <v>75085</v>
      </c>
      <c r="F16" s="1"/>
      <c r="G16" s="77">
        <v>56773</v>
      </c>
      <c r="H16" s="1"/>
    </row>
    <row r="17" spans="1:8" ht="20.45" customHeight="1">
      <c r="A17" s="16" t="s">
        <v>110</v>
      </c>
      <c r="C17" s="71">
        <v>9</v>
      </c>
      <c r="D17" s="32"/>
      <c r="E17" s="89">
        <v>132536</v>
      </c>
      <c r="F17" s="1"/>
      <c r="G17" s="77">
        <v>162841</v>
      </c>
      <c r="H17" s="1"/>
    </row>
    <row r="18" spans="1:8" ht="20.45" customHeight="1">
      <c r="A18" s="16" t="s">
        <v>83</v>
      </c>
      <c r="C18" s="32"/>
      <c r="D18" s="32"/>
      <c r="E18" s="77">
        <v>22042</v>
      </c>
      <c r="F18" s="1"/>
      <c r="G18" s="77">
        <v>18695</v>
      </c>
      <c r="H18" s="1"/>
    </row>
    <row r="19" spans="1:8" ht="20.45" customHeight="1">
      <c r="A19" s="16" t="s">
        <v>36</v>
      </c>
      <c r="C19" s="32"/>
      <c r="D19" s="32"/>
      <c r="E19" s="77">
        <v>22893</v>
      </c>
      <c r="F19" s="1"/>
      <c r="G19" s="77">
        <v>22509</v>
      </c>
      <c r="H19" s="1"/>
    </row>
    <row r="20" spans="1:8" ht="20.45" customHeight="1">
      <c r="A20" s="16" t="s">
        <v>71</v>
      </c>
      <c r="C20" s="32"/>
      <c r="D20" s="32"/>
      <c r="E20" s="78">
        <v>16035</v>
      </c>
      <c r="F20" s="1"/>
      <c r="G20" s="78">
        <v>13097</v>
      </c>
      <c r="H20" s="1"/>
    </row>
    <row r="21" spans="1:8" ht="20.45" customHeight="1">
      <c r="A21" s="6" t="s">
        <v>11</v>
      </c>
      <c r="C21" s="35"/>
      <c r="D21" s="1"/>
      <c r="E21" s="3">
        <f>SUM(E16:E20)</f>
        <v>268591</v>
      </c>
      <c r="F21" s="1"/>
      <c r="G21" s="3">
        <f>SUM(G16:G20)</f>
        <v>273915</v>
      </c>
      <c r="H21" s="34"/>
    </row>
    <row r="22" spans="1:8" ht="20.45" customHeight="1" thickBot="1">
      <c r="A22" s="6" t="s">
        <v>12</v>
      </c>
      <c r="C22" s="35"/>
      <c r="D22" s="1"/>
      <c r="E22" s="42">
        <f>SUM(E14,E21)</f>
        <v>770255</v>
      </c>
      <c r="F22" s="34"/>
      <c r="G22" s="42">
        <f>SUM(G14,G21)</f>
        <v>864155</v>
      </c>
      <c r="H22" s="34"/>
    </row>
    <row r="23" spans="1:8" ht="20.45" customHeight="1" thickTop="1">
      <c r="C23" s="33"/>
      <c r="D23" s="33"/>
      <c r="E23" s="33"/>
      <c r="F23" s="30"/>
      <c r="G23" s="30"/>
      <c r="H23" s="30"/>
    </row>
    <row r="24" spans="1:8" ht="20.45" customHeight="1">
      <c r="A24" s="30" t="s">
        <v>1</v>
      </c>
    </row>
    <row r="25" spans="1:8" s="21" customFormat="1" ht="20.45" customHeight="1">
      <c r="A25" s="6" t="s">
        <v>70</v>
      </c>
      <c r="B25" s="19"/>
      <c r="C25" s="20"/>
      <c r="D25" s="20"/>
      <c r="E25" s="20"/>
      <c r="F25" s="19"/>
      <c r="G25" s="19"/>
      <c r="H25" s="19"/>
    </row>
    <row r="26" spans="1:8" s="21" customFormat="1" ht="20.45" customHeight="1">
      <c r="A26" s="6" t="s">
        <v>38</v>
      </c>
      <c r="B26" s="19"/>
      <c r="C26" s="20"/>
      <c r="D26" s="20"/>
      <c r="E26" s="20"/>
      <c r="F26" s="19"/>
      <c r="G26" s="19"/>
      <c r="H26" s="19"/>
    </row>
    <row r="27" spans="1:8" s="21" customFormat="1" ht="20.45" customHeight="1">
      <c r="A27" s="6" t="s">
        <v>146</v>
      </c>
      <c r="B27" s="19"/>
      <c r="C27" s="20"/>
      <c r="D27" s="20"/>
      <c r="E27" s="20"/>
      <c r="F27" s="19"/>
      <c r="G27" s="19"/>
      <c r="H27" s="19"/>
    </row>
    <row r="28" spans="1:8" s="21" customFormat="1" ht="20.45" customHeight="1">
      <c r="A28" s="6"/>
      <c r="B28" s="19"/>
      <c r="C28" s="20"/>
      <c r="D28" s="20"/>
      <c r="E28" s="20"/>
      <c r="F28" s="19"/>
      <c r="G28" s="24" t="s">
        <v>87</v>
      </c>
      <c r="H28" s="19"/>
    </row>
    <row r="29" spans="1:8" s="21" customFormat="1" ht="20.45" customHeight="1">
      <c r="A29" s="6"/>
      <c r="B29" s="19"/>
      <c r="C29" s="26" t="s">
        <v>0</v>
      </c>
      <c r="D29" s="20"/>
      <c r="E29" s="41" t="s">
        <v>147</v>
      </c>
      <c r="F29" s="27"/>
      <c r="G29" s="41" t="s">
        <v>123</v>
      </c>
      <c r="H29" s="19"/>
    </row>
    <row r="30" spans="1:8" s="21" customFormat="1" ht="20.45" customHeight="1">
      <c r="A30" s="6"/>
      <c r="B30" s="19"/>
      <c r="C30" s="23"/>
      <c r="D30" s="26"/>
      <c r="E30" s="66" t="s">
        <v>92</v>
      </c>
      <c r="F30" s="27"/>
      <c r="G30" s="66" t="s">
        <v>93</v>
      </c>
      <c r="H30" s="19"/>
    </row>
    <row r="31" spans="1:8" s="23" customFormat="1" ht="20.45" customHeight="1">
      <c r="A31" s="25"/>
      <c r="C31" s="26"/>
      <c r="D31" s="26"/>
      <c r="E31" s="66" t="s">
        <v>94</v>
      </c>
      <c r="F31" s="27"/>
      <c r="G31" s="66"/>
      <c r="H31" s="27"/>
    </row>
    <row r="32" spans="1:8" ht="20.45" customHeight="1">
      <c r="A32" s="6" t="s">
        <v>13</v>
      </c>
    </row>
    <row r="33" spans="1:8" ht="20.45" customHeight="1">
      <c r="A33" s="6" t="s">
        <v>14</v>
      </c>
    </row>
    <row r="34" spans="1:8" ht="20.45" customHeight="1">
      <c r="A34" s="16" t="s">
        <v>124</v>
      </c>
      <c r="C34" s="71">
        <v>10</v>
      </c>
      <c r="E34" s="80">
        <v>0</v>
      </c>
      <c r="G34" s="74">
        <v>122000</v>
      </c>
    </row>
    <row r="35" spans="1:8" ht="20.45" customHeight="1">
      <c r="A35" s="16" t="s">
        <v>32</v>
      </c>
      <c r="C35" s="76" t="s">
        <v>132</v>
      </c>
      <c r="D35" s="32"/>
      <c r="E35" s="74">
        <v>176620</v>
      </c>
      <c r="F35" s="17"/>
      <c r="G35" s="74">
        <v>135670</v>
      </c>
      <c r="H35" s="17"/>
    </row>
    <row r="36" spans="1:8" ht="20.45" customHeight="1">
      <c r="A36" s="16" t="s">
        <v>79</v>
      </c>
      <c r="C36" s="33"/>
      <c r="D36" s="32"/>
      <c r="E36" s="74">
        <v>80</v>
      </c>
      <c r="F36" s="17"/>
      <c r="G36" s="74">
        <v>69</v>
      </c>
      <c r="H36" s="17"/>
    </row>
    <row r="37" spans="1:8" ht="20.45" customHeight="1">
      <c r="A37" s="16" t="s">
        <v>116</v>
      </c>
      <c r="C37" s="33"/>
      <c r="D37" s="32"/>
      <c r="E37" s="74">
        <v>43904</v>
      </c>
      <c r="F37" s="17"/>
      <c r="G37" s="74">
        <v>41889</v>
      </c>
      <c r="H37" s="17"/>
    </row>
    <row r="38" spans="1:8" ht="20.45" customHeight="1">
      <c r="A38" s="16" t="s">
        <v>97</v>
      </c>
      <c r="C38" s="33"/>
      <c r="D38" s="32"/>
      <c r="E38" s="74">
        <v>3386</v>
      </c>
      <c r="F38" s="17"/>
      <c r="G38" s="74">
        <v>9721</v>
      </c>
      <c r="H38" s="17"/>
    </row>
    <row r="39" spans="1:8" ht="20.45" customHeight="1">
      <c r="A39" s="16" t="s">
        <v>5</v>
      </c>
      <c r="C39" s="33"/>
      <c r="D39" s="32"/>
      <c r="E39" s="75">
        <v>549</v>
      </c>
      <c r="F39" s="17"/>
      <c r="G39" s="65">
        <v>1363</v>
      </c>
      <c r="H39" s="17"/>
    </row>
    <row r="40" spans="1:8" ht="20.45" customHeight="1">
      <c r="A40" s="6" t="s">
        <v>15</v>
      </c>
      <c r="C40" s="33"/>
      <c r="D40" s="32"/>
      <c r="E40" s="3">
        <f>SUM(E34:E39)</f>
        <v>224539</v>
      </c>
      <c r="F40" s="17"/>
      <c r="G40" s="3">
        <f>SUM(G34:G39)</f>
        <v>310712</v>
      </c>
      <c r="H40" s="17"/>
    </row>
    <row r="41" spans="1:8" ht="20.45" customHeight="1">
      <c r="A41" s="6" t="s">
        <v>16</v>
      </c>
      <c r="C41" s="33"/>
      <c r="D41" s="32"/>
      <c r="E41" s="77"/>
      <c r="F41" s="17"/>
      <c r="G41" s="1"/>
      <c r="H41" s="17"/>
    </row>
    <row r="42" spans="1:8" ht="20.45" customHeight="1">
      <c r="A42" s="16" t="s">
        <v>117</v>
      </c>
      <c r="C42" s="33"/>
      <c r="D42" s="32"/>
      <c r="E42" s="77">
        <v>91216</v>
      </c>
      <c r="F42" s="17"/>
      <c r="G42" s="77">
        <v>121519</v>
      </c>
      <c r="H42" s="17"/>
    </row>
    <row r="43" spans="1:8" ht="20.45" customHeight="1">
      <c r="A43" s="16" t="s">
        <v>33</v>
      </c>
      <c r="C43" s="33"/>
      <c r="D43" s="32"/>
      <c r="E43" s="78">
        <v>21166</v>
      </c>
      <c r="F43" s="17"/>
      <c r="G43" s="78">
        <v>19649</v>
      </c>
      <c r="H43" s="17"/>
    </row>
    <row r="44" spans="1:8" ht="20.45" customHeight="1">
      <c r="A44" s="6" t="s">
        <v>17</v>
      </c>
      <c r="C44" s="33"/>
      <c r="D44" s="35"/>
      <c r="E44" s="3">
        <f>SUM(E42:E43)</f>
        <v>112382</v>
      </c>
      <c r="F44" s="1"/>
      <c r="G44" s="3">
        <f>SUM(G42:G43)</f>
        <v>141168</v>
      </c>
      <c r="H44" s="1"/>
    </row>
    <row r="45" spans="1:8" ht="20.45" customHeight="1">
      <c r="A45" s="6" t="s">
        <v>18</v>
      </c>
      <c r="C45" s="33"/>
      <c r="D45" s="35"/>
      <c r="E45" s="3">
        <f>SUM(E40+E44)</f>
        <v>336921</v>
      </c>
      <c r="F45" s="1"/>
      <c r="G45" s="3">
        <f>SUM(G40+G44)</f>
        <v>451880</v>
      </c>
      <c r="H45" s="1"/>
    </row>
    <row r="46" spans="1:8" ht="20.45" customHeight="1">
      <c r="A46" s="6" t="s">
        <v>19</v>
      </c>
      <c r="C46" s="33"/>
      <c r="D46" s="33"/>
      <c r="E46" s="1"/>
      <c r="F46" s="33"/>
      <c r="G46" s="30"/>
      <c r="H46" s="33"/>
    </row>
    <row r="47" spans="1:8" ht="20.45" customHeight="1">
      <c r="A47" s="16" t="s">
        <v>6</v>
      </c>
      <c r="C47" s="33"/>
      <c r="D47" s="33"/>
      <c r="E47" s="1"/>
      <c r="F47" s="33"/>
      <c r="G47" s="30"/>
      <c r="H47" s="33"/>
    </row>
    <row r="48" spans="1:8" ht="20.45" customHeight="1">
      <c r="A48" s="16" t="s">
        <v>72</v>
      </c>
      <c r="C48" s="33"/>
      <c r="D48" s="33"/>
      <c r="E48" s="1"/>
    </row>
    <row r="49" spans="1:8" ht="20.45" customHeight="1" thickBot="1">
      <c r="A49" s="16" t="s">
        <v>118</v>
      </c>
      <c r="C49" s="33"/>
      <c r="D49" s="33"/>
      <c r="E49" s="42">
        <v>200000</v>
      </c>
      <c r="F49" s="33"/>
      <c r="G49" s="42">
        <v>200000</v>
      </c>
      <c r="H49" s="33"/>
    </row>
    <row r="50" spans="1:8" ht="20.45" customHeight="1" thickTop="1">
      <c r="A50" s="16" t="s">
        <v>73</v>
      </c>
      <c r="C50" s="33"/>
      <c r="D50" s="33"/>
      <c r="E50" s="2"/>
      <c r="F50" s="33"/>
      <c r="G50" s="30"/>
      <c r="H50" s="33"/>
    </row>
    <row r="51" spans="1:8" ht="20.45" customHeight="1">
      <c r="A51" s="16" t="s">
        <v>118</v>
      </c>
      <c r="C51" s="33"/>
      <c r="D51" s="33"/>
      <c r="E51" s="1">
        <f>CE!D20</f>
        <v>200000</v>
      </c>
      <c r="F51" s="33"/>
      <c r="G51" s="12">
        <f>CE!D16</f>
        <v>200000</v>
      </c>
      <c r="H51" s="33"/>
    </row>
    <row r="52" spans="1:8" ht="20.45" customHeight="1">
      <c r="A52" s="16" t="s">
        <v>74</v>
      </c>
      <c r="C52" s="33"/>
      <c r="D52" s="33"/>
      <c r="E52" s="1">
        <f>CE!F20</f>
        <v>39810</v>
      </c>
      <c r="F52" s="33"/>
      <c r="G52" s="12">
        <f>CE!F16</f>
        <v>39810</v>
      </c>
      <c r="H52" s="33"/>
    </row>
    <row r="53" spans="1:8" ht="20.45" customHeight="1">
      <c r="A53" s="16" t="s">
        <v>59</v>
      </c>
      <c r="C53" s="33"/>
      <c r="D53" s="33"/>
      <c r="E53" s="1"/>
      <c r="F53" s="33"/>
      <c r="G53" s="12"/>
      <c r="H53" s="33"/>
    </row>
    <row r="54" spans="1:8" ht="20.45" customHeight="1">
      <c r="A54" s="16" t="s">
        <v>60</v>
      </c>
      <c r="C54" s="33"/>
      <c r="D54" s="32"/>
      <c r="E54" s="1">
        <f>CE!H20</f>
        <v>20000</v>
      </c>
      <c r="F54" s="33"/>
      <c r="G54" s="12">
        <f>CE!H16</f>
        <v>20000</v>
      </c>
      <c r="H54" s="33"/>
    </row>
    <row r="55" spans="1:8" ht="20.45" customHeight="1">
      <c r="A55" s="16" t="s">
        <v>61</v>
      </c>
      <c r="C55" s="33"/>
      <c r="D55" s="33"/>
      <c r="E55" s="1">
        <f>CE!J20</f>
        <v>173524</v>
      </c>
      <c r="F55" s="33"/>
      <c r="G55" s="5">
        <f>CE!J16</f>
        <v>152465</v>
      </c>
      <c r="H55" s="33"/>
    </row>
    <row r="56" spans="1:8" ht="20.45" customHeight="1">
      <c r="A56" s="6" t="s">
        <v>20</v>
      </c>
      <c r="C56" s="33"/>
      <c r="D56" s="33"/>
      <c r="E56" s="58">
        <f>SUM(E51:E55)</f>
        <v>433334</v>
      </c>
      <c r="F56" s="33"/>
      <c r="G56" s="30">
        <f>SUM(G51:G55)</f>
        <v>412275</v>
      </c>
      <c r="H56" s="33"/>
    </row>
    <row r="57" spans="1:8" ht="20.45" customHeight="1" thickBot="1">
      <c r="A57" s="6" t="s">
        <v>21</v>
      </c>
      <c r="C57" s="33"/>
      <c r="D57" s="33"/>
      <c r="E57" s="36">
        <f>SUM(E56+E45)</f>
        <v>770255</v>
      </c>
      <c r="F57" s="33"/>
      <c r="G57" s="36">
        <f>SUM(G56+G45)</f>
        <v>864155</v>
      </c>
      <c r="H57" s="33"/>
    </row>
    <row r="58" spans="1:8" ht="20.45" customHeight="1" thickTop="1">
      <c r="B58" s="33"/>
      <c r="C58" s="33"/>
      <c r="D58" s="33"/>
      <c r="E58" s="12">
        <f>SUM(E57-E22)</f>
        <v>0</v>
      </c>
      <c r="F58" s="37"/>
      <c r="G58" s="12">
        <f>SUM(G57-G22)</f>
        <v>0</v>
      </c>
      <c r="H58" s="37"/>
    </row>
    <row r="59" spans="1:8" ht="20.45" customHeight="1">
      <c r="A59" s="30" t="s">
        <v>1</v>
      </c>
      <c r="B59" s="33"/>
      <c r="C59" s="33"/>
      <c r="D59" s="33"/>
      <c r="E59" s="33"/>
      <c r="F59" s="16"/>
      <c r="G59" s="16"/>
      <c r="H59" s="16"/>
    </row>
    <row r="60" spans="1:8" ht="20.45" customHeight="1">
      <c r="B60" s="33"/>
      <c r="C60" s="33"/>
      <c r="D60" s="33"/>
      <c r="E60" s="33"/>
      <c r="F60" s="16"/>
      <c r="G60" s="16"/>
      <c r="H60" s="16"/>
    </row>
    <row r="61" spans="1:8" ht="20.45" customHeight="1">
      <c r="A61" s="38"/>
      <c r="B61" s="33"/>
      <c r="C61" s="33"/>
      <c r="D61" s="33"/>
      <c r="E61" s="33"/>
      <c r="F61" s="16"/>
      <c r="G61" s="16"/>
      <c r="H61" s="16"/>
    </row>
    <row r="62" spans="1:8" ht="20.45" customHeight="1">
      <c r="C62" s="33"/>
    </row>
    <row r="63" spans="1:8" ht="20.45" customHeight="1">
      <c r="B63" s="21" t="s">
        <v>22</v>
      </c>
      <c r="C63" s="33"/>
    </row>
    <row r="64" spans="1:8" ht="20.45" customHeight="1">
      <c r="A64" s="38"/>
      <c r="C64" s="33"/>
    </row>
  </sheetData>
  <printOptions horizontalCentered="1" gridLinesSet="0"/>
  <pageMargins left="0.94488188976377963" right="0.51181102362204722" top="0.78740157480314965" bottom="0" header="0.51181102362204722" footer="0.51181102362204722"/>
  <pageSetup paperSize="9" scale="95" orientation="portrait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showGridLines="0" view="pageBreakPreview" topLeftCell="A82" zoomScale="85" zoomScaleNormal="100" zoomScaleSheetLayoutView="85" workbookViewId="0">
      <selection activeCell="G82" sqref="G82"/>
    </sheetView>
  </sheetViews>
  <sheetFormatPr defaultColWidth="10.85546875" defaultRowHeight="20.25" customHeight="1"/>
  <cols>
    <col min="1" max="1" width="38" style="30" customWidth="1"/>
    <col min="2" max="2" width="12" style="30" customWidth="1"/>
    <col min="3" max="3" width="6.140625" style="23" customWidth="1"/>
    <col min="4" max="4" width="1.7109375" style="31" customWidth="1"/>
    <col min="5" max="5" width="15.7109375" style="31" customWidth="1"/>
    <col min="6" max="6" width="1.7109375" style="31" customWidth="1"/>
    <col min="7" max="7" width="15.7109375" style="30" customWidth="1"/>
    <col min="8" max="8" width="1.28515625" style="30" customWidth="1"/>
    <col min="9" max="16384" width="10.85546875" style="30"/>
  </cols>
  <sheetData>
    <row r="1" spans="1:7" ht="20.25" customHeight="1">
      <c r="G1" s="62" t="s">
        <v>85</v>
      </c>
    </row>
    <row r="2" spans="1:7" s="21" customFormat="1" ht="20.25" customHeight="1">
      <c r="A2" s="6" t="s">
        <v>70</v>
      </c>
      <c r="B2" s="6"/>
      <c r="C2" s="39"/>
      <c r="D2" s="6"/>
      <c r="E2" s="6"/>
      <c r="F2" s="6"/>
      <c r="G2" s="6"/>
    </row>
    <row r="3" spans="1:7" s="21" customFormat="1" ht="20.25" customHeight="1">
      <c r="A3" s="6" t="s">
        <v>68</v>
      </c>
      <c r="B3" s="6"/>
      <c r="C3" s="39"/>
      <c r="D3" s="6"/>
      <c r="E3" s="6"/>
      <c r="F3" s="6"/>
      <c r="G3" s="6"/>
    </row>
    <row r="4" spans="1:7" s="21" customFormat="1" ht="20.25" customHeight="1">
      <c r="A4" s="6" t="s">
        <v>148</v>
      </c>
      <c r="B4" s="22"/>
      <c r="C4" s="23"/>
      <c r="D4" s="22"/>
      <c r="E4" s="22"/>
      <c r="F4" s="22"/>
    </row>
    <row r="5" spans="1:7" s="21" customFormat="1" ht="20.25" customHeight="1">
      <c r="A5" s="16"/>
      <c r="B5" s="22"/>
      <c r="D5" s="22"/>
      <c r="E5" s="22"/>
      <c r="F5" s="22"/>
      <c r="G5" s="24" t="s">
        <v>86</v>
      </c>
    </row>
    <row r="6" spans="1:7" s="21" customFormat="1" ht="20.25" customHeight="1">
      <c r="A6" s="16"/>
      <c r="B6" s="22"/>
      <c r="C6" s="26" t="s">
        <v>0</v>
      </c>
      <c r="D6" s="22"/>
      <c r="E6" s="28">
        <v>2021</v>
      </c>
      <c r="F6" s="27"/>
      <c r="G6" s="29">
        <v>2020</v>
      </c>
    </row>
    <row r="7" spans="1:7" s="23" customFormat="1" ht="20.25" customHeight="1">
      <c r="A7" s="6" t="s">
        <v>69</v>
      </c>
      <c r="C7" s="26"/>
      <c r="D7" s="27"/>
      <c r="E7" s="40"/>
      <c r="F7" s="27"/>
      <c r="G7" s="40"/>
    </row>
    <row r="8" spans="1:7" ht="20.25" customHeight="1">
      <c r="A8" s="6" t="s">
        <v>24</v>
      </c>
    </row>
    <row r="9" spans="1:7" ht="20.25" customHeight="1">
      <c r="A9" s="16" t="s">
        <v>35</v>
      </c>
      <c r="C9" s="35"/>
      <c r="D9" s="4"/>
      <c r="E9" s="54">
        <v>994814</v>
      </c>
      <c r="F9" s="4"/>
      <c r="G9" s="54">
        <v>684826</v>
      </c>
    </row>
    <row r="10" spans="1:7" ht="20.25" customHeight="1">
      <c r="A10" s="16" t="s">
        <v>54</v>
      </c>
      <c r="C10" s="35"/>
      <c r="D10" s="4"/>
      <c r="E10" s="54">
        <v>5673</v>
      </c>
      <c r="F10" s="4"/>
      <c r="G10" s="54">
        <v>5815</v>
      </c>
    </row>
    <row r="11" spans="1:7" ht="20.25" customHeight="1">
      <c r="A11" s="16" t="s">
        <v>23</v>
      </c>
      <c r="C11" s="32">
        <v>12</v>
      </c>
      <c r="D11" s="4"/>
      <c r="E11" s="65">
        <v>8830</v>
      </c>
      <c r="F11" s="4"/>
      <c r="G11" s="65">
        <v>9692</v>
      </c>
    </row>
    <row r="12" spans="1:7" ht="20.25" customHeight="1">
      <c r="A12" s="6" t="s">
        <v>25</v>
      </c>
      <c r="C12" s="35"/>
      <c r="D12" s="4"/>
      <c r="E12" s="65">
        <f>SUM(E9:E11)</f>
        <v>1009317</v>
      </c>
      <c r="F12" s="4"/>
      <c r="G12" s="65">
        <f>SUM(G9:G11)</f>
        <v>700333</v>
      </c>
    </row>
    <row r="13" spans="1:7" ht="20.25" customHeight="1">
      <c r="A13" s="6" t="s">
        <v>26</v>
      </c>
      <c r="C13" s="35"/>
      <c r="D13" s="4"/>
      <c r="E13" s="54"/>
      <c r="F13" s="4"/>
      <c r="G13" s="54"/>
    </row>
    <row r="14" spans="1:7" ht="20.25" customHeight="1">
      <c r="A14" s="16" t="s">
        <v>77</v>
      </c>
      <c r="C14" s="35"/>
      <c r="D14" s="4"/>
      <c r="E14" s="54">
        <v>899187</v>
      </c>
      <c r="F14" s="4"/>
      <c r="G14" s="54">
        <v>609399</v>
      </c>
    </row>
    <row r="15" spans="1:7" ht="20.25" customHeight="1">
      <c r="A15" s="16" t="s">
        <v>78</v>
      </c>
      <c r="C15" s="35"/>
      <c r="D15" s="4"/>
      <c r="E15" s="54">
        <v>2075</v>
      </c>
      <c r="F15" s="4"/>
      <c r="G15" s="54">
        <v>1223</v>
      </c>
    </row>
    <row r="16" spans="1:7" ht="20.25" customHeight="1">
      <c r="A16" s="16" t="s">
        <v>107</v>
      </c>
      <c r="C16" s="35"/>
      <c r="D16" s="4"/>
      <c r="E16" s="54">
        <v>66271</v>
      </c>
      <c r="F16" s="4"/>
      <c r="G16" s="54">
        <v>61851</v>
      </c>
    </row>
    <row r="17" spans="1:7" ht="20.25" customHeight="1">
      <c r="A17" s="16" t="s">
        <v>30</v>
      </c>
      <c r="C17" s="35"/>
      <c r="D17" s="4"/>
      <c r="E17" s="54">
        <v>21728</v>
      </c>
      <c r="F17" s="4"/>
      <c r="G17" s="54">
        <v>16409</v>
      </c>
    </row>
    <row r="18" spans="1:7" ht="20.25" customHeight="1">
      <c r="A18" s="6" t="s">
        <v>27</v>
      </c>
      <c r="C18" s="35"/>
      <c r="D18" s="4"/>
      <c r="E18" s="82">
        <f>SUM(E14:E17)</f>
        <v>989261</v>
      </c>
      <c r="F18" s="4"/>
      <c r="G18" s="82">
        <f>SUM(G14:G17)</f>
        <v>688882</v>
      </c>
    </row>
    <row r="19" spans="1:7" ht="20.25" customHeight="1">
      <c r="A19" s="6" t="s">
        <v>136</v>
      </c>
      <c r="C19" s="35"/>
      <c r="D19" s="4"/>
      <c r="E19" s="54">
        <f>E12-E18</f>
        <v>20056</v>
      </c>
      <c r="F19" s="4"/>
      <c r="G19" s="54">
        <f>G12-G18</f>
        <v>11451</v>
      </c>
    </row>
    <row r="20" spans="1:7" ht="20.25" customHeight="1">
      <c r="A20" s="16" t="s">
        <v>29</v>
      </c>
      <c r="C20" s="35"/>
      <c r="D20" s="4"/>
      <c r="E20" s="65">
        <v>-1795</v>
      </c>
      <c r="F20" s="4"/>
      <c r="G20" s="65">
        <v>-1842</v>
      </c>
    </row>
    <row r="21" spans="1:7" ht="20.25" customHeight="1">
      <c r="A21" s="6" t="s">
        <v>98</v>
      </c>
      <c r="C21" s="35"/>
      <c r="D21" s="4"/>
      <c r="E21" s="54">
        <f>SUM(E19:E20)</f>
        <v>18261</v>
      </c>
      <c r="F21" s="4"/>
      <c r="G21" s="54">
        <f>SUM(G19:G20)</f>
        <v>9609</v>
      </c>
    </row>
    <row r="22" spans="1:7" ht="20.25" customHeight="1">
      <c r="A22" s="16" t="s">
        <v>113</v>
      </c>
      <c r="C22" s="32">
        <v>13</v>
      </c>
      <c r="D22" s="4"/>
      <c r="E22" s="65">
        <v>-3876</v>
      </c>
      <c r="F22" s="4"/>
      <c r="G22" s="65">
        <v>-1755</v>
      </c>
    </row>
    <row r="23" spans="1:7" ht="20.25" customHeight="1">
      <c r="A23" s="6" t="s">
        <v>99</v>
      </c>
      <c r="C23" s="32"/>
      <c r="D23" s="4"/>
      <c r="E23" s="70">
        <f>SUM(E21:E22)</f>
        <v>14385</v>
      </c>
      <c r="F23" s="4"/>
      <c r="G23" s="70">
        <f>SUM(G21:G22)</f>
        <v>7854</v>
      </c>
    </row>
    <row r="24" spans="1:7" ht="20.25" customHeight="1">
      <c r="A24" s="6"/>
      <c r="C24" s="32"/>
      <c r="D24" s="4"/>
      <c r="E24" s="4"/>
      <c r="F24" s="4"/>
      <c r="G24" s="4"/>
    </row>
    <row r="25" spans="1:7" ht="20.25" customHeight="1">
      <c r="A25" s="6" t="s">
        <v>89</v>
      </c>
      <c r="C25" s="32"/>
      <c r="D25" s="4"/>
      <c r="E25" s="72">
        <v>0</v>
      </c>
      <c r="F25" s="59"/>
      <c r="G25" s="72">
        <v>0</v>
      </c>
    </row>
    <row r="26" spans="1:7" ht="20.25" customHeight="1">
      <c r="A26" s="6"/>
      <c r="C26" s="32"/>
      <c r="D26" s="4"/>
      <c r="E26" s="59"/>
      <c r="F26" s="4"/>
      <c r="G26" s="59"/>
    </row>
    <row r="27" spans="1:7" ht="20.25" customHeight="1" thickBot="1">
      <c r="A27" s="6" t="s">
        <v>88</v>
      </c>
      <c r="C27" s="32"/>
      <c r="D27" s="4"/>
      <c r="E27" s="73">
        <f>E23+E25</f>
        <v>14385</v>
      </c>
      <c r="F27" s="60"/>
      <c r="G27" s="73">
        <f>G23+G25</f>
        <v>7854</v>
      </c>
    </row>
    <row r="28" spans="1:7" ht="20.25" customHeight="1" thickTop="1">
      <c r="A28" s="16"/>
      <c r="C28" s="33"/>
      <c r="D28" s="33"/>
      <c r="G28" s="31"/>
    </row>
    <row r="29" spans="1:7" ht="20.25" customHeight="1">
      <c r="A29" s="6" t="s">
        <v>100</v>
      </c>
      <c r="C29" s="32">
        <v>14</v>
      </c>
      <c r="G29" s="31"/>
    </row>
    <row r="30" spans="1:7" ht="20.25" customHeight="1" thickBot="1">
      <c r="A30" s="16" t="s">
        <v>101</v>
      </c>
      <c r="C30" s="35"/>
      <c r="E30" s="83">
        <f>(E27/(E32/1000))</f>
        <v>3.5962500000000001E-2</v>
      </c>
      <c r="G30" s="83">
        <f>(G27/(G32/1000))</f>
        <v>1.9635E-2</v>
      </c>
    </row>
    <row r="31" spans="1:7" ht="20.25" customHeight="1" thickTop="1">
      <c r="A31" s="16"/>
      <c r="C31" s="35"/>
      <c r="E31" s="55"/>
      <c r="G31" s="55"/>
    </row>
    <row r="32" spans="1:7" ht="20.25" customHeight="1" thickBot="1">
      <c r="A32" s="16" t="s">
        <v>65</v>
      </c>
      <c r="C32" s="35"/>
      <c r="E32" s="84">
        <v>400000000</v>
      </c>
      <c r="G32" s="84">
        <v>400000000</v>
      </c>
    </row>
    <row r="33" spans="1:7" ht="20.25" customHeight="1" thickTop="1">
      <c r="A33" s="16"/>
      <c r="C33" s="33"/>
      <c r="D33" s="33"/>
      <c r="E33" s="33"/>
      <c r="F33" s="33"/>
      <c r="G33" s="33"/>
    </row>
    <row r="34" spans="1:7" ht="20.25" customHeight="1">
      <c r="A34" s="30" t="s">
        <v>1</v>
      </c>
    </row>
    <row r="35" spans="1:7" ht="20.25" customHeight="1">
      <c r="G35" s="62" t="s">
        <v>85</v>
      </c>
    </row>
    <row r="36" spans="1:7" s="21" customFormat="1" ht="20.25" customHeight="1">
      <c r="A36" s="6" t="s">
        <v>70</v>
      </c>
      <c r="B36" s="6"/>
      <c r="C36" s="39"/>
      <c r="D36" s="6"/>
      <c r="E36" s="6"/>
      <c r="F36" s="6"/>
      <c r="G36" s="6"/>
    </row>
    <row r="37" spans="1:7" s="21" customFormat="1" ht="20.25" customHeight="1">
      <c r="A37" s="6" t="s">
        <v>68</v>
      </c>
      <c r="B37" s="6"/>
      <c r="C37" s="39"/>
      <c r="D37" s="6"/>
      <c r="E37" s="6"/>
      <c r="F37" s="6"/>
      <c r="G37" s="6"/>
    </row>
    <row r="38" spans="1:7" s="21" customFormat="1" ht="20.25" customHeight="1">
      <c r="A38" s="6" t="s">
        <v>151</v>
      </c>
      <c r="B38" s="22"/>
      <c r="C38" s="23"/>
      <c r="D38" s="22"/>
      <c r="E38" s="22"/>
      <c r="F38" s="22"/>
    </row>
    <row r="39" spans="1:7" s="21" customFormat="1" ht="20.25" customHeight="1">
      <c r="A39" s="16"/>
      <c r="B39" s="22"/>
      <c r="D39" s="22"/>
      <c r="E39" s="22"/>
      <c r="F39" s="22"/>
      <c r="G39" s="24" t="s">
        <v>86</v>
      </c>
    </row>
    <row r="40" spans="1:7" s="21" customFormat="1" ht="20.25" customHeight="1">
      <c r="A40" s="16"/>
      <c r="B40" s="22"/>
      <c r="C40" s="26" t="s">
        <v>0</v>
      </c>
      <c r="D40" s="22"/>
      <c r="E40" s="28">
        <v>2021</v>
      </c>
      <c r="F40" s="27"/>
      <c r="G40" s="29">
        <v>2020</v>
      </c>
    </row>
    <row r="41" spans="1:7" s="23" customFormat="1" ht="20.25" customHeight="1">
      <c r="A41" s="6" t="s">
        <v>69</v>
      </c>
      <c r="C41" s="26"/>
      <c r="D41" s="27"/>
      <c r="E41" s="40"/>
      <c r="F41" s="27"/>
      <c r="G41" s="40"/>
    </row>
    <row r="42" spans="1:7" ht="20.25" customHeight="1">
      <c r="A42" s="6" t="s">
        <v>24</v>
      </c>
    </row>
    <row r="43" spans="1:7" ht="20.25" customHeight="1">
      <c r="A43" s="16" t="s">
        <v>35</v>
      </c>
      <c r="C43" s="35"/>
      <c r="D43" s="4"/>
      <c r="E43" s="54">
        <v>3523192</v>
      </c>
      <c r="F43" s="4"/>
      <c r="G43" s="54">
        <v>2107723</v>
      </c>
    </row>
    <row r="44" spans="1:7" ht="20.25" customHeight="1">
      <c r="A44" s="16" t="s">
        <v>54</v>
      </c>
      <c r="C44" s="35"/>
      <c r="D44" s="4"/>
      <c r="E44" s="54">
        <v>18787</v>
      </c>
      <c r="F44" s="4"/>
      <c r="G44" s="54">
        <v>14307</v>
      </c>
    </row>
    <row r="45" spans="1:7" ht="20.25" customHeight="1">
      <c r="A45" s="16" t="s">
        <v>23</v>
      </c>
      <c r="C45" s="32">
        <v>12</v>
      </c>
      <c r="D45" s="4"/>
      <c r="E45" s="65">
        <v>26071</v>
      </c>
      <c r="F45" s="4"/>
      <c r="G45" s="65">
        <v>28461</v>
      </c>
    </row>
    <row r="46" spans="1:7" ht="20.25" customHeight="1">
      <c r="A46" s="6" t="s">
        <v>25</v>
      </c>
      <c r="C46" s="35"/>
      <c r="D46" s="4"/>
      <c r="E46" s="65">
        <f>SUM(E43:E45)</f>
        <v>3568050</v>
      </c>
      <c r="F46" s="4"/>
      <c r="G46" s="65">
        <f>SUM(G43:G45)</f>
        <v>2150491</v>
      </c>
    </row>
    <row r="47" spans="1:7" ht="20.25" customHeight="1">
      <c r="A47" s="6" t="s">
        <v>26</v>
      </c>
      <c r="C47" s="35"/>
      <c r="D47" s="4"/>
      <c r="E47" s="54"/>
      <c r="F47" s="4"/>
      <c r="G47" s="54"/>
    </row>
    <row r="48" spans="1:7" ht="20.25" customHeight="1">
      <c r="A48" s="16" t="s">
        <v>77</v>
      </c>
      <c r="C48" s="35"/>
      <c r="D48" s="4"/>
      <c r="E48" s="54">
        <v>3189510</v>
      </c>
      <c r="F48" s="4"/>
      <c r="G48" s="54">
        <v>1876697</v>
      </c>
    </row>
    <row r="49" spans="1:7" ht="20.25" customHeight="1">
      <c r="A49" s="16" t="s">
        <v>78</v>
      </c>
      <c r="C49" s="35"/>
      <c r="D49" s="4"/>
      <c r="E49" s="54">
        <v>6216</v>
      </c>
      <c r="F49" s="4"/>
      <c r="G49" s="54">
        <v>2981</v>
      </c>
    </row>
    <row r="50" spans="1:7" ht="20.25" customHeight="1">
      <c r="A50" s="16" t="s">
        <v>107</v>
      </c>
      <c r="C50" s="35"/>
      <c r="D50" s="4"/>
      <c r="E50" s="54">
        <v>216954</v>
      </c>
      <c r="F50" s="4"/>
      <c r="G50" s="54">
        <v>173693</v>
      </c>
    </row>
    <row r="51" spans="1:7" ht="20.25" customHeight="1">
      <c r="A51" s="16" t="s">
        <v>30</v>
      </c>
      <c r="C51" s="35"/>
      <c r="D51" s="4"/>
      <c r="E51" s="54">
        <v>67371</v>
      </c>
      <c r="F51" s="4"/>
      <c r="G51" s="54">
        <v>54105</v>
      </c>
    </row>
    <row r="52" spans="1:7" ht="20.25" customHeight="1">
      <c r="A52" s="6" t="s">
        <v>27</v>
      </c>
      <c r="C52" s="35"/>
      <c r="D52" s="4"/>
      <c r="E52" s="82">
        <f>SUM(E48:E51)</f>
        <v>3480051</v>
      </c>
      <c r="F52" s="4"/>
      <c r="G52" s="82">
        <f>SUM(G48:G51)</f>
        <v>2107476</v>
      </c>
    </row>
    <row r="53" spans="1:7" ht="20.25" customHeight="1">
      <c r="A53" s="6" t="s">
        <v>136</v>
      </c>
      <c r="C53" s="35"/>
      <c r="D53" s="4"/>
      <c r="E53" s="54">
        <f>E46-E52</f>
        <v>87999</v>
      </c>
      <c r="F53" s="4"/>
      <c r="G53" s="54">
        <f>G46-G52</f>
        <v>43015</v>
      </c>
    </row>
    <row r="54" spans="1:7" ht="20.25" customHeight="1">
      <c r="A54" s="16" t="s">
        <v>29</v>
      </c>
      <c r="C54" s="35"/>
      <c r="D54" s="4"/>
      <c r="E54" s="65">
        <v>-6517</v>
      </c>
      <c r="F54" s="4"/>
      <c r="G54" s="65">
        <v>-4055</v>
      </c>
    </row>
    <row r="55" spans="1:7" ht="20.25" customHeight="1">
      <c r="A55" s="6" t="s">
        <v>98</v>
      </c>
      <c r="C55" s="35"/>
      <c r="D55" s="4"/>
      <c r="E55" s="54">
        <f>SUM(E53:E54)</f>
        <v>81482</v>
      </c>
      <c r="F55" s="4"/>
      <c r="G55" s="54">
        <f>SUM(G53:G54)</f>
        <v>38960</v>
      </c>
    </row>
    <row r="56" spans="1:7" ht="20.25" customHeight="1">
      <c r="A56" s="16" t="s">
        <v>113</v>
      </c>
      <c r="C56" s="32">
        <v>13</v>
      </c>
      <c r="D56" s="4"/>
      <c r="E56" s="65">
        <v>-16424</v>
      </c>
      <c r="F56" s="4"/>
      <c r="G56" s="65">
        <v>-7371</v>
      </c>
    </row>
    <row r="57" spans="1:7" ht="20.25" customHeight="1">
      <c r="A57" s="6" t="s">
        <v>99</v>
      </c>
      <c r="C57" s="32"/>
      <c r="D57" s="4"/>
      <c r="E57" s="70">
        <f>SUM(E55:E56)</f>
        <v>65058</v>
      </c>
      <c r="F57" s="4"/>
      <c r="G57" s="70">
        <f>SUM(G55:G56)</f>
        <v>31589</v>
      </c>
    </row>
    <row r="58" spans="1:7" ht="20.25" customHeight="1">
      <c r="A58" s="6"/>
      <c r="C58" s="32"/>
      <c r="D58" s="4"/>
      <c r="E58" s="4"/>
      <c r="F58" s="4"/>
      <c r="G58" s="4"/>
    </row>
    <row r="59" spans="1:7" ht="20.25" customHeight="1">
      <c r="A59" s="6" t="s">
        <v>89</v>
      </c>
      <c r="C59" s="32"/>
      <c r="D59" s="4"/>
      <c r="E59" s="72">
        <v>0</v>
      </c>
      <c r="F59" s="59"/>
      <c r="G59" s="72">
        <v>0</v>
      </c>
    </row>
    <row r="60" spans="1:7" ht="20.25" customHeight="1">
      <c r="A60" s="6"/>
      <c r="C60" s="32"/>
      <c r="D60" s="4"/>
      <c r="E60" s="59"/>
      <c r="F60" s="4"/>
      <c r="G60" s="59"/>
    </row>
    <row r="61" spans="1:7" ht="20.25" customHeight="1" thickBot="1">
      <c r="A61" s="6" t="s">
        <v>88</v>
      </c>
      <c r="C61" s="32"/>
      <c r="D61" s="4"/>
      <c r="E61" s="73">
        <f>E57+E59</f>
        <v>65058</v>
      </c>
      <c r="F61" s="60"/>
      <c r="G61" s="73">
        <f>G57+G59</f>
        <v>31589</v>
      </c>
    </row>
    <row r="62" spans="1:7" ht="20.25" customHeight="1" thickTop="1">
      <c r="A62" s="16"/>
      <c r="C62" s="33"/>
      <c r="D62" s="33"/>
      <c r="G62" s="31"/>
    </row>
    <row r="63" spans="1:7" ht="20.25" customHeight="1">
      <c r="A63" s="6" t="s">
        <v>100</v>
      </c>
      <c r="C63" s="32">
        <v>14</v>
      </c>
      <c r="G63" s="31"/>
    </row>
    <row r="64" spans="1:7" ht="20.25" customHeight="1" thickBot="1">
      <c r="A64" s="16" t="s">
        <v>101</v>
      </c>
      <c r="C64" s="35"/>
      <c r="E64" s="83">
        <f>(E61/(E66/1000))</f>
        <v>0.16264500000000001</v>
      </c>
      <c r="G64" s="83">
        <f>(G61/(G66/1000))</f>
        <v>7.8972500000000001E-2</v>
      </c>
    </row>
    <row r="65" spans="1:7" ht="20.25" customHeight="1" thickTop="1">
      <c r="A65" s="16"/>
      <c r="C65" s="35"/>
      <c r="E65" s="55"/>
      <c r="G65" s="55"/>
    </row>
    <row r="66" spans="1:7" ht="20.25" customHeight="1" thickBot="1">
      <c r="A66" s="16" t="s">
        <v>65</v>
      </c>
      <c r="C66" s="35"/>
      <c r="E66" s="84">
        <v>400000000</v>
      </c>
      <c r="G66" s="84">
        <v>400000000</v>
      </c>
    </row>
    <row r="67" spans="1:7" ht="20.25" customHeight="1" thickTop="1">
      <c r="A67" s="16"/>
      <c r="C67" s="33"/>
      <c r="D67" s="33"/>
      <c r="E67" s="33"/>
      <c r="F67" s="33"/>
      <c r="G67" s="33"/>
    </row>
    <row r="68" spans="1:7" ht="20.25" customHeight="1">
      <c r="A68" s="30" t="s">
        <v>1</v>
      </c>
    </row>
    <row r="69" spans="1:7" ht="20.25" customHeight="1">
      <c r="G69" s="62" t="s">
        <v>85</v>
      </c>
    </row>
    <row r="70" spans="1:7" s="21" customFormat="1" ht="20.25" customHeight="1">
      <c r="A70" s="6" t="s">
        <v>70</v>
      </c>
      <c r="B70" s="6"/>
      <c r="C70" s="39"/>
      <c r="D70" s="6"/>
      <c r="E70" s="6"/>
      <c r="F70" s="6"/>
      <c r="G70" s="6"/>
    </row>
    <row r="71" spans="1:7" ht="20.25" customHeight="1">
      <c r="A71" s="6" t="s">
        <v>67</v>
      </c>
    </row>
    <row r="72" spans="1:7" s="21" customFormat="1" ht="20.25" customHeight="1">
      <c r="A72" s="6" t="s">
        <v>151</v>
      </c>
      <c r="B72" s="22"/>
      <c r="C72" s="23"/>
      <c r="D72" s="22"/>
      <c r="E72" s="22"/>
      <c r="F72" s="22"/>
    </row>
    <row r="73" spans="1:7" s="21" customFormat="1" ht="20.25" customHeight="1">
      <c r="A73" s="16"/>
      <c r="B73" s="22"/>
      <c r="D73" s="22"/>
      <c r="E73" s="22"/>
      <c r="F73" s="22"/>
      <c r="G73" s="24" t="s">
        <v>87</v>
      </c>
    </row>
    <row r="74" spans="1:7" s="21" customFormat="1" ht="20.25" customHeight="1">
      <c r="A74" s="16"/>
      <c r="B74" s="22"/>
      <c r="C74" s="26"/>
      <c r="D74" s="22"/>
      <c r="E74" s="28">
        <v>2021</v>
      </c>
      <c r="F74" s="27"/>
      <c r="G74" s="29">
        <v>2020</v>
      </c>
    </row>
    <row r="75" spans="1:7" ht="20.25" customHeight="1">
      <c r="A75" s="6" t="s">
        <v>40</v>
      </c>
      <c r="B75" s="7"/>
    </row>
    <row r="76" spans="1:7" ht="20.25" customHeight="1">
      <c r="A76" s="8" t="s">
        <v>105</v>
      </c>
      <c r="B76" s="9"/>
      <c r="E76" s="10">
        <f>SUM(E55)</f>
        <v>81482</v>
      </c>
      <c r="G76" s="10">
        <f>SUM(G55)</f>
        <v>38960</v>
      </c>
    </row>
    <row r="77" spans="1:7" ht="20.25" customHeight="1">
      <c r="A77" s="8" t="s">
        <v>106</v>
      </c>
      <c r="B77" s="9"/>
      <c r="E77" s="11"/>
      <c r="G77" s="11"/>
    </row>
    <row r="78" spans="1:7" ht="20.25" customHeight="1">
      <c r="A78" s="8" t="s">
        <v>41</v>
      </c>
      <c r="B78" s="9"/>
      <c r="E78" s="12"/>
      <c r="G78" s="12"/>
    </row>
    <row r="79" spans="1:7" ht="20.25" customHeight="1">
      <c r="A79" s="8" t="s">
        <v>42</v>
      </c>
      <c r="B79" s="9"/>
      <c r="E79" s="11">
        <v>50869</v>
      </c>
      <c r="G79" s="80">
        <v>47847</v>
      </c>
    </row>
    <row r="80" spans="1:7" ht="20.25" customHeight="1">
      <c r="A80" s="8" t="s">
        <v>135</v>
      </c>
      <c r="B80" s="9"/>
      <c r="E80" s="11">
        <v>-628</v>
      </c>
      <c r="G80" s="80">
        <v>1514</v>
      </c>
    </row>
    <row r="81" spans="1:7" ht="20.25" customHeight="1">
      <c r="A81" s="8" t="s">
        <v>119</v>
      </c>
      <c r="B81" s="9"/>
      <c r="E81" s="11">
        <v>11939</v>
      </c>
      <c r="G81" s="80">
        <v>8218</v>
      </c>
    </row>
    <row r="82" spans="1:7" ht="20.25" customHeight="1">
      <c r="A82" s="8" t="s">
        <v>145</v>
      </c>
      <c r="B82" s="9"/>
      <c r="E82" s="11">
        <v>-390</v>
      </c>
      <c r="G82" s="80">
        <v>710</v>
      </c>
    </row>
    <row r="83" spans="1:7" ht="20.25" customHeight="1">
      <c r="A83" s="8" t="s">
        <v>138</v>
      </c>
      <c r="B83" s="9"/>
      <c r="E83" s="11">
        <v>0</v>
      </c>
      <c r="G83" s="80">
        <v>-822</v>
      </c>
    </row>
    <row r="84" spans="1:7" ht="20.25" customHeight="1">
      <c r="A84" s="8" t="s">
        <v>144</v>
      </c>
      <c r="B84" s="9"/>
      <c r="E84" s="11">
        <v>0</v>
      </c>
      <c r="G84" s="80">
        <v>-761</v>
      </c>
    </row>
    <row r="85" spans="1:7" ht="20.25" customHeight="1">
      <c r="A85" s="8" t="s">
        <v>43</v>
      </c>
      <c r="B85" s="9"/>
      <c r="E85" s="11">
        <v>1517</v>
      </c>
      <c r="G85" s="80">
        <v>1687</v>
      </c>
    </row>
    <row r="86" spans="1:7" ht="20.25" customHeight="1">
      <c r="A86" s="8" t="s">
        <v>120</v>
      </c>
      <c r="B86" s="9"/>
      <c r="E86" s="11">
        <v>0</v>
      </c>
      <c r="G86" s="80">
        <v>-336</v>
      </c>
    </row>
    <row r="87" spans="1:7" ht="20.25" customHeight="1">
      <c r="A87" s="8" t="s">
        <v>108</v>
      </c>
      <c r="B87" s="9"/>
      <c r="E87" s="11">
        <v>4818</v>
      </c>
      <c r="G87" s="80">
        <v>3351</v>
      </c>
    </row>
    <row r="88" spans="1:7" ht="20.25" customHeight="1">
      <c r="A88" s="8" t="s">
        <v>139</v>
      </c>
      <c r="B88" s="9"/>
      <c r="E88" s="11">
        <v>-28</v>
      </c>
      <c r="G88" s="80">
        <v>-453</v>
      </c>
    </row>
    <row r="89" spans="1:7" ht="20.25" customHeight="1">
      <c r="A89" s="8" t="s">
        <v>125</v>
      </c>
      <c r="B89" s="9"/>
      <c r="E89" s="81">
        <v>7613</v>
      </c>
      <c r="G89" s="85">
        <v>8506</v>
      </c>
    </row>
    <row r="90" spans="1:7" ht="20.25" customHeight="1">
      <c r="A90" s="8" t="s">
        <v>44</v>
      </c>
      <c r="B90" s="9"/>
      <c r="E90" s="16"/>
      <c r="F90" s="16"/>
      <c r="G90" s="16"/>
    </row>
    <row r="91" spans="1:7" ht="20.25" customHeight="1">
      <c r="A91" s="8" t="s">
        <v>45</v>
      </c>
      <c r="B91" s="9"/>
      <c r="E91" s="13">
        <f>SUM(E76:E89)</f>
        <v>157192</v>
      </c>
      <c r="G91" s="13">
        <f>SUM(G76:G89)</f>
        <v>108421</v>
      </c>
    </row>
    <row r="92" spans="1:7" ht="20.25" customHeight="1">
      <c r="A92" s="8" t="s">
        <v>57</v>
      </c>
      <c r="B92" s="9"/>
      <c r="E92" s="12"/>
      <c r="G92" s="12"/>
    </row>
    <row r="93" spans="1:7" ht="20.25" customHeight="1">
      <c r="A93" s="8" t="s">
        <v>46</v>
      </c>
      <c r="B93" s="9"/>
      <c r="E93" s="11">
        <v>18489</v>
      </c>
      <c r="G93" s="80">
        <v>15164</v>
      </c>
    </row>
    <row r="94" spans="1:7" ht="20.25" customHeight="1">
      <c r="A94" s="8" t="s">
        <v>47</v>
      </c>
      <c r="B94" s="9"/>
      <c r="E94" s="11">
        <v>166495</v>
      </c>
      <c r="G94" s="80">
        <v>214907</v>
      </c>
    </row>
    <row r="95" spans="1:7" ht="20.25" customHeight="1">
      <c r="A95" s="8" t="s">
        <v>48</v>
      </c>
      <c r="B95" s="9"/>
      <c r="E95" s="11">
        <v>10179</v>
      </c>
      <c r="G95" s="80">
        <v>8051</v>
      </c>
    </row>
    <row r="96" spans="1:7" ht="20.25" customHeight="1">
      <c r="A96" s="8" t="s">
        <v>49</v>
      </c>
      <c r="B96" s="9"/>
      <c r="E96" s="11">
        <v>-384</v>
      </c>
      <c r="G96" s="80">
        <v>-447</v>
      </c>
    </row>
    <row r="97" spans="1:7" ht="20.25" customHeight="1">
      <c r="A97" s="8" t="s">
        <v>58</v>
      </c>
      <c r="B97" s="9"/>
      <c r="E97" s="11"/>
      <c r="G97" s="80"/>
    </row>
    <row r="98" spans="1:7" ht="20.25" customHeight="1">
      <c r="A98" s="8" t="s">
        <v>50</v>
      </c>
      <c r="B98" s="9"/>
      <c r="E98" s="11">
        <v>29434</v>
      </c>
      <c r="G98" s="80">
        <v>-284787</v>
      </c>
    </row>
    <row r="99" spans="1:7" ht="20.25" customHeight="1">
      <c r="A99" s="8" t="s">
        <v>51</v>
      </c>
      <c r="B99" s="9"/>
      <c r="E99" s="81">
        <v>-814</v>
      </c>
      <c r="G99" s="85">
        <v>2088</v>
      </c>
    </row>
    <row r="100" spans="1:7" ht="20.25" customHeight="1">
      <c r="A100" s="8" t="s">
        <v>40</v>
      </c>
      <c r="B100" s="9"/>
      <c r="E100" s="11">
        <f>SUM(E91,E93:E99)</f>
        <v>380591</v>
      </c>
      <c r="G100" s="80">
        <f>SUM(G91,G93:G99)</f>
        <v>63397</v>
      </c>
    </row>
    <row r="101" spans="1:7" ht="20.25" customHeight="1">
      <c r="A101" s="8" t="s">
        <v>140</v>
      </c>
      <c r="B101" s="9"/>
      <c r="E101" s="11">
        <v>28</v>
      </c>
      <c r="G101" s="80">
        <v>453</v>
      </c>
    </row>
    <row r="102" spans="1:7" ht="20.25" customHeight="1">
      <c r="A102" s="8" t="s">
        <v>121</v>
      </c>
      <c r="B102" s="9"/>
      <c r="E102" s="11">
        <v>0</v>
      </c>
      <c r="G102" s="80">
        <v>889</v>
      </c>
    </row>
    <row r="103" spans="1:7" ht="20.25" customHeight="1">
      <c r="A103" s="8" t="s">
        <v>111</v>
      </c>
      <c r="B103" s="9"/>
      <c r="E103" s="11">
        <v>-25697</v>
      </c>
      <c r="G103" s="80">
        <v>-17399</v>
      </c>
    </row>
    <row r="104" spans="1:7" ht="20.25" customHeight="1">
      <c r="A104" s="14" t="s">
        <v>126</v>
      </c>
      <c r="B104" s="9"/>
      <c r="E104" s="86">
        <f>SUM(E100:E103)</f>
        <v>354922</v>
      </c>
      <c r="G104" s="86">
        <f>SUM(G100:G103)</f>
        <v>47340</v>
      </c>
    </row>
    <row r="105" spans="1:7" ht="20.25" customHeight="1">
      <c r="A105" s="6"/>
      <c r="B105" s="9"/>
    </row>
    <row r="106" spans="1:7" ht="20.25" customHeight="1">
      <c r="A106" s="15" t="s">
        <v>1</v>
      </c>
      <c r="B106" s="9"/>
    </row>
    <row r="107" spans="1:7" ht="20.25" customHeight="1">
      <c r="G107" s="62" t="s">
        <v>85</v>
      </c>
    </row>
    <row r="108" spans="1:7" s="21" customFormat="1" ht="20.25" customHeight="1">
      <c r="A108" s="6" t="s">
        <v>70</v>
      </c>
      <c r="B108" s="6"/>
      <c r="C108" s="39"/>
      <c r="D108" s="6"/>
      <c r="E108" s="6"/>
      <c r="F108" s="6"/>
      <c r="G108" s="6"/>
    </row>
    <row r="109" spans="1:7" ht="20.25" customHeight="1">
      <c r="A109" s="6" t="s">
        <v>66</v>
      </c>
    </row>
    <row r="110" spans="1:7" s="21" customFormat="1" ht="20.25" customHeight="1">
      <c r="A110" s="6" t="s">
        <v>151</v>
      </c>
      <c r="B110" s="22"/>
      <c r="C110" s="23"/>
      <c r="D110" s="22"/>
      <c r="E110" s="22"/>
      <c r="F110" s="22"/>
    </row>
    <row r="111" spans="1:7" s="21" customFormat="1" ht="20.25" customHeight="1">
      <c r="A111" s="16"/>
      <c r="B111" s="22"/>
      <c r="D111" s="22"/>
      <c r="E111" s="22"/>
      <c r="F111" s="22"/>
      <c r="G111" s="24" t="s">
        <v>87</v>
      </c>
    </row>
    <row r="112" spans="1:7" s="21" customFormat="1" ht="20.25" customHeight="1">
      <c r="A112" s="16"/>
      <c r="B112" s="22"/>
      <c r="C112" s="26"/>
      <c r="D112" s="22"/>
      <c r="E112" s="28">
        <v>2021</v>
      </c>
      <c r="F112" s="27"/>
      <c r="G112" s="29">
        <v>2020</v>
      </c>
    </row>
    <row r="113" spans="1:7" ht="20.25" customHeight="1">
      <c r="A113" s="6" t="s">
        <v>52</v>
      </c>
    </row>
    <row r="114" spans="1:7" ht="20.25" customHeight="1">
      <c r="A114" s="16" t="s">
        <v>114</v>
      </c>
      <c r="E114" s="13">
        <v>0</v>
      </c>
      <c r="G114" s="55">
        <v>122613</v>
      </c>
    </row>
    <row r="115" spans="1:7" ht="20.25" customHeight="1">
      <c r="A115" s="16" t="s">
        <v>152</v>
      </c>
      <c r="E115" s="13">
        <v>0</v>
      </c>
      <c r="G115" s="55">
        <v>10000</v>
      </c>
    </row>
    <row r="116" spans="1:7" ht="20.25" customHeight="1">
      <c r="A116" s="8" t="s">
        <v>142</v>
      </c>
      <c r="E116" s="13">
        <v>414</v>
      </c>
      <c r="G116" s="13">
        <v>112</v>
      </c>
    </row>
    <row r="117" spans="1:7" ht="20.25" customHeight="1">
      <c r="A117" s="17" t="s">
        <v>64</v>
      </c>
      <c r="E117" s="13">
        <v>-21736</v>
      </c>
      <c r="G117" s="90">
        <v>-23402</v>
      </c>
    </row>
    <row r="118" spans="1:7" ht="20.25" customHeight="1">
      <c r="A118" s="16" t="s">
        <v>115</v>
      </c>
      <c r="E118" s="87">
        <v>-7580</v>
      </c>
      <c r="G118" s="90">
        <v>-3426</v>
      </c>
    </row>
    <row r="119" spans="1:7" ht="20.25" customHeight="1">
      <c r="A119" s="16" t="s">
        <v>112</v>
      </c>
      <c r="E119" s="87">
        <v>0</v>
      </c>
      <c r="G119" s="91">
        <v>-2366</v>
      </c>
    </row>
    <row r="120" spans="1:7" ht="20.25" customHeight="1">
      <c r="A120" s="6" t="s">
        <v>127</v>
      </c>
      <c r="E120" s="88">
        <f>SUM(E114:E119)</f>
        <v>-28902</v>
      </c>
      <c r="G120" s="86">
        <f>SUM(G114:G119)</f>
        <v>103531</v>
      </c>
    </row>
    <row r="121" spans="1:7" ht="20.25" customHeight="1">
      <c r="A121" s="6" t="s">
        <v>53</v>
      </c>
      <c r="E121" s="11"/>
      <c r="G121" s="80"/>
    </row>
    <row r="122" spans="1:7" ht="20.25" customHeight="1">
      <c r="A122" s="16" t="s">
        <v>128</v>
      </c>
      <c r="E122" s="11">
        <v>793406</v>
      </c>
      <c r="G122" s="11">
        <v>0</v>
      </c>
    </row>
    <row r="123" spans="1:7" ht="20.25" customHeight="1">
      <c r="A123" s="16" t="s">
        <v>130</v>
      </c>
      <c r="E123" s="11">
        <v>-915406</v>
      </c>
      <c r="G123" s="11">
        <v>0</v>
      </c>
    </row>
    <row r="124" spans="1:7" ht="20.25" customHeight="1">
      <c r="A124" s="16" t="s">
        <v>153</v>
      </c>
      <c r="E124" s="11">
        <v>-43988</v>
      </c>
      <c r="G124" s="80">
        <v>-39994</v>
      </c>
    </row>
    <row r="125" spans="1:7" ht="20.25" customHeight="1">
      <c r="A125" s="16" t="s">
        <v>141</v>
      </c>
      <c r="E125" s="11">
        <v>-35249</v>
      </c>
      <c r="G125" s="80">
        <v>-29978</v>
      </c>
    </row>
    <row r="126" spans="1:7" ht="20.25" customHeight="1">
      <c r="A126" s="16" t="s">
        <v>129</v>
      </c>
      <c r="E126" s="11">
        <v>-4913</v>
      </c>
      <c r="G126" s="11">
        <v>-3351</v>
      </c>
    </row>
    <row r="127" spans="1:7" ht="20.25" customHeight="1">
      <c r="A127" s="14" t="s">
        <v>84</v>
      </c>
      <c r="E127" s="86">
        <f>SUM(E122:E126)</f>
        <v>-206150</v>
      </c>
      <c r="G127" s="86">
        <f>SUM(G122:G126)</f>
        <v>-73323</v>
      </c>
    </row>
    <row r="128" spans="1:7" ht="20.25" customHeight="1">
      <c r="A128" s="14" t="s">
        <v>134</v>
      </c>
      <c r="E128" s="80">
        <f>SUM(E104,E120,E127)</f>
        <v>119870</v>
      </c>
      <c r="G128" s="80">
        <f>SUM(G104,G120,G127)</f>
        <v>77548</v>
      </c>
    </row>
    <row r="129" spans="1:7" ht="20.25" customHeight="1">
      <c r="A129" s="8" t="s">
        <v>90</v>
      </c>
      <c r="E129" s="85">
        <f>BS!G10</f>
        <v>44968</v>
      </c>
      <c r="G129" s="85">
        <v>36905</v>
      </c>
    </row>
    <row r="130" spans="1:7" ht="20.25" customHeight="1" thickBot="1">
      <c r="A130" s="14" t="s">
        <v>91</v>
      </c>
      <c r="E130" s="18">
        <f>SUM(E128:E129)</f>
        <v>164838</v>
      </c>
      <c r="G130" s="18">
        <f>SUM(G128:G129)</f>
        <v>114453</v>
      </c>
    </row>
    <row r="131" spans="1:7" ht="20.25" customHeight="1" thickTop="1">
      <c r="A131" s="16"/>
      <c r="E131" s="11"/>
      <c r="G131" s="11"/>
    </row>
    <row r="132" spans="1:7" ht="20.25" customHeight="1">
      <c r="A132" s="14" t="s">
        <v>80</v>
      </c>
      <c r="B132" s="16"/>
      <c r="C132" s="16"/>
      <c r="E132" s="11"/>
      <c r="G132" s="11"/>
    </row>
    <row r="133" spans="1:7" ht="20.25" customHeight="1">
      <c r="A133" s="8" t="s">
        <v>81</v>
      </c>
      <c r="B133" s="16"/>
      <c r="C133" s="16"/>
      <c r="E133" s="11"/>
      <c r="G133" s="11"/>
    </row>
    <row r="134" spans="1:7" ht="20.25" customHeight="1">
      <c r="A134" s="8" t="s">
        <v>137</v>
      </c>
      <c r="B134" s="16"/>
      <c r="C134" s="16"/>
      <c r="E134" s="11">
        <v>10236</v>
      </c>
      <c r="F134" s="11"/>
      <c r="G134" s="80">
        <v>7080</v>
      </c>
    </row>
    <row r="135" spans="1:7" ht="20.25" customHeight="1">
      <c r="A135" s="8" t="s">
        <v>154</v>
      </c>
      <c r="B135" s="16"/>
      <c r="C135" s="16"/>
      <c r="E135" s="11">
        <v>2550</v>
      </c>
      <c r="F135" s="11"/>
      <c r="G135" s="80">
        <v>0</v>
      </c>
    </row>
    <row r="136" spans="1:7" ht="20.25" customHeight="1">
      <c r="A136" s="8" t="s">
        <v>143</v>
      </c>
      <c r="B136" s="16"/>
      <c r="C136" s="16"/>
      <c r="E136" s="11">
        <v>6115</v>
      </c>
      <c r="F136" s="11"/>
      <c r="G136" s="80">
        <v>81817</v>
      </c>
    </row>
    <row r="137" spans="1:7" ht="20.25" customHeight="1">
      <c r="A137" s="8" t="s">
        <v>104</v>
      </c>
      <c r="B137" s="16"/>
      <c r="C137" s="16"/>
      <c r="E137" s="11">
        <v>1972</v>
      </c>
      <c r="G137" s="80">
        <v>1575</v>
      </c>
    </row>
    <row r="138" spans="1:7" ht="20.25" customHeight="1">
      <c r="A138" s="16"/>
      <c r="E138" s="30"/>
      <c r="G138" s="11"/>
    </row>
    <row r="139" spans="1:7" ht="20.25" customHeight="1">
      <c r="A139" s="15" t="s">
        <v>1</v>
      </c>
      <c r="E139" s="30"/>
    </row>
  </sheetData>
  <printOptions horizontalCentered="1" gridLinesSet="0"/>
  <pageMargins left="0.94488188976377963" right="0.51181102362204722" top="0.9055118110236221" bottom="0.39370078740157483" header="0.51181102362204722" footer="0.19685039370078741"/>
  <pageSetup paperSize="9" scale="95" fitToHeight="0" orientation="portrait" r:id="rId1"/>
  <headerFooter alignWithMargins="0"/>
  <rowBreaks count="3" manualBreakCount="3">
    <brk id="34" max="7" man="1"/>
    <brk id="68" max="7" man="1"/>
    <brk id="10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="85" zoomScaleNormal="90" zoomScaleSheetLayoutView="85" workbookViewId="0">
      <selection activeCell="H13" sqref="H13"/>
    </sheetView>
  </sheetViews>
  <sheetFormatPr defaultColWidth="10.85546875" defaultRowHeight="23.25" customHeight="1"/>
  <cols>
    <col min="1" max="1" width="33.5703125" style="55" customWidth="1"/>
    <col min="2" max="2" width="1.28515625" style="55" customWidth="1"/>
    <col min="3" max="3" width="5.7109375" style="55" customWidth="1"/>
    <col min="4" max="4" width="13.7109375" style="55" customWidth="1"/>
    <col min="5" max="5" width="0.85546875" style="55" customWidth="1"/>
    <col min="6" max="6" width="13.7109375" style="55" customWidth="1"/>
    <col min="7" max="7" width="0.85546875" style="55" customWidth="1"/>
    <col min="8" max="8" width="13.7109375" style="55" customWidth="1"/>
    <col min="9" max="9" width="0.85546875" style="55" customWidth="1"/>
    <col min="10" max="10" width="13.7109375" style="55" customWidth="1"/>
    <col min="11" max="11" width="0.85546875" style="56" customWidth="1"/>
    <col min="12" max="12" width="13.7109375" style="55" customWidth="1"/>
    <col min="13" max="16384" width="10.85546875" style="55"/>
  </cols>
  <sheetData>
    <row r="1" spans="1:12" ht="23.25" customHeight="1">
      <c r="L1" s="61" t="s">
        <v>85</v>
      </c>
    </row>
    <row r="2" spans="1:12" s="44" customFormat="1" ht="23.25" customHeight="1">
      <c r="A2" s="57" t="s">
        <v>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44" customFormat="1" ht="23.25" customHeight="1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44" customFormat="1" ht="23.25" customHeight="1">
      <c r="A4" s="57" t="s">
        <v>151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s="44" customFormat="1" ht="23.25" customHeight="1">
      <c r="A5" s="45"/>
      <c r="B5" s="46"/>
      <c r="C5" s="46"/>
      <c r="D5" s="46"/>
      <c r="E5" s="46"/>
      <c r="F5" s="46"/>
      <c r="G5" s="46"/>
      <c r="H5" s="46"/>
      <c r="I5" s="46"/>
      <c r="J5" s="47"/>
      <c r="K5" s="46"/>
      <c r="L5" s="47" t="s">
        <v>87</v>
      </c>
    </row>
    <row r="6" spans="1:12" s="48" customFormat="1" ht="23.25" customHeight="1">
      <c r="A6" s="49"/>
      <c r="B6" s="49"/>
      <c r="C6" s="49"/>
      <c r="H6" s="92" t="s">
        <v>59</v>
      </c>
      <c r="I6" s="92"/>
      <c r="J6" s="92"/>
    </row>
    <row r="7" spans="1:12" s="48" customFormat="1" ht="23.25" customHeight="1">
      <c r="A7" s="49"/>
      <c r="B7" s="49"/>
      <c r="C7" s="49"/>
      <c r="D7" s="48" t="s">
        <v>56</v>
      </c>
      <c r="E7" s="46"/>
      <c r="H7" s="68" t="s">
        <v>62</v>
      </c>
      <c r="I7" s="68"/>
      <c r="J7" s="68"/>
    </row>
    <row r="8" spans="1:12" s="48" customFormat="1" ht="23.25" customHeight="1">
      <c r="A8" s="49"/>
      <c r="B8" s="49"/>
      <c r="C8" s="49"/>
      <c r="D8" s="48" t="s">
        <v>55</v>
      </c>
      <c r="F8" s="48" t="s">
        <v>75</v>
      </c>
      <c r="H8" s="69" t="s">
        <v>95</v>
      </c>
      <c r="I8" s="68"/>
      <c r="J8" s="68"/>
    </row>
    <row r="9" spans="1:12" s="48" customFormat="1" ht="23.25" customHeight="1">
      <c r="A9" s="49"/>
      <c r="B9" s="51"/>
      <c r="C9" s="26"/>
      <c r="D9" s="50" t="s">
        <v>3</v>
      </c>
      <c r="F9" s="50" t="s">
        <v>76</v>
      </c>
      <c r="H9" s="50" t="s">
        <v>96</v>
      </c>
      <c r="J9" s="52" t="s">
        <v>63</v>
      </c>
      <c r="L9" s="50" t="s">
        <v>2</v>
      </c>
    </row>
    <row r="10" spans="1:12" s="44" customFormat="1" ht="23.25" customHeight="1">
      <c r="A10" s="57" t="s">
        <v>109</v>
      </c>
      <c r="B10" s="45"/>
      <c r="C10" s="45"/>
      <c r="D10" s="53">
        <v>200000</v>
      </c>
      <c r="E10" s="53"/>
      <c r="F10" s="53">
        <v>39810</v>
      </c>
      <c r="G10" s="53"/>
      <c r="H10" s="53">
        <v>18335</v>
      </c>
      <c r="I10" s="53"/>
      <c r="J10" s="53">
        <v>120828</v>
      </c>
      <c r="K10" s="53"/>
      <c r="L10" s="53">
        <f>SUM(D10:J10)</f>
        <v>378973</v>
      </c>
    </row>
    <row r="11" spans="1:12" s="44" customFormat="1" ht="23.25" customHeight="1">
      <c r="A11" s="45" t="s">
        <v>133</v>
      </c>
      <c r="B11" s="45"/>
      <c r="C11" s="45"/>
      <c r="D11" s="53">
        <v>0</v>
      </c>
      <c r="E11" s="53"/>
      <c r="F11" s="53">
        <v>0</v>
      </c>
      <c r="G11" s="53"/>
      <c r="H11" s="53">
        <v>0</v>
      </c>
      <c r="I11" s="53"/>
      <c r="J11" s="53">
        <v>-40000</v>
      </c>
      <c r="K11" s="53"/>
      <c r="L11" s="53">
        <f>SUM(D11:J11)</f>
        <v>-40000</v>
      </c>
    </row>
    <row r="12" spans="1:12" s="44" customFormat="1" ht="23.25" customHeight="1">
      <c r="A12" s="67" t="s">
        <v>102</v>
      </c>
      <c r="B12" s="45"/>
      <c r="C12" s="71"/>
      <c r="D12" s="53"/>
      <c r="E12" s="53"/>
      <c r="F12" s="53"/>
      <c r="G12" s="53"/>
      <c r="H12" s="53"/>
      <c r="I12" s="53"/>
      <c r="J12" s="53"/>
      <c r="K12" s="53"/>
      <c r="L12" s="53"/>
    </row>
    <row r="13" spans="1:12" s="64" customFormat="1" ht="23.25" customHeight="1">
      <c r="A13" s="67" t="s">
        <v>103</v>
      </c>
      <c r="B13" s="67"/>
      <c r="C13" s="67"/>
      <c r="D13" s="65">
        <v>0</v>
      </c>
      <c r="E13" s="53"/>
      <c r="F13" s="65">
        <v>0</v>
      </c>
      <c r="G13" s="53"/>
      <c r="H13" s="65">
        <v>0</v>
      </c>
      <c r="I13" s="53"/>
      <c r="J13" s="65">
        <f>'pl&amp;cf'!G57</f>
        <v>31589</v>
      </c>
      <c r="K13" s="53"/>
      <c r="L13" s="65">
        <f>SUM(D13:J13)</f>
        <v>31589</v>
      </c>
    </row>
    <row r="14" spans="1:12" s="44" customFormat="1" ht="23.25" customHeight="1" thickBot="1">
      <c r="A14" s="57" t="s">
        <v>149</v>
      </c>
      <c r="B14" s="45"/>
      <c r="C14" s="45"/>
      <c r="D14" s="63">
        <f>SUM(D10:D13)</f>
        <v>200000</v>
      </c>
      <c r="E14" s="53"/>
      <c r="F14" s="63">
        <f>SUM(F10:F13)</f>
        <v>39810</v>
      </c>
      <c r="G14" s="53"/>
      <c r="H14" s="63">
        <f>SUM(H10:H13)</f>
        <v>18335</v>
      </c>
      <c r="I14" s="53"/>
      <c r="J14" s="63">
        <f>SUM(J10:J13)</f>
        <v>112417</v>
      </c>
      <c r="K14" s="53"/>
      <c r="L14" s="63">
        <f>SUM(L10:L13)</f>
        <v>370562</v>
      </c>
    </row>
    <row r="15" spans="1:12" s="54" customFormat="1" ht="23.25" customHeight="1" thickTop="1">
      <c r="K15" s="53"/>
    </row>
    <row r="16" spans="1:12" s="44" customFormat="1" ht="23.25" customHeight="1">
      <c r="A16" s="57" t="s">
        <v>122</v>
      </c>
      <c r="B16" s="45"/>
      <c r="C16" s="45"/>
      <c r="D16" s="53">
        <v>200000</v>
      </c>
      <c r="E16" s="53"/>
      <c r="F16" s="53">
        <v>39810</v>
      </c>
      <c r="G16" s="53"/>
      <c r="H16" s="53">
        <v>20000</v>
      </c>
      <c r="I16" s="53"/>
      <c r="J16" s="53">
        <v>152465</v>
      </c>
      <c r="K16" s="53"/>
      <c r="L16" s="53">
        <f>SUM(D16:J16)</f>
        <v>412275</v>
      </c>
    </row>
    <row r="17" spans="1:12" s="44" customFormat="1" ht="23.25" customHeight="1">
      <c r="A17" s="45" t="s">
        <v>133</v>
      </c>
      <c r="B17" s="45"/>
      <c r="C17" s="45"/>
      <c r="D17" s="53">
        <v>0</v>
      </c>
      <c r="E17" s="53"/>
      <c r="F17" s="53">
        <v>0</v>
      </c>
      <c r="G17" s="53"/>
      <c r="H17" s="53">
        <v>0</v>
      </c>
      <c r="I17" s="53"/>
      <c r="J17" s="54">
        <v>-43999</v>
      </c>
      <c r="K17" s="53"/>
      <c r="L17" s="53">
        <f>SUM(D17:J17)</f>
        <v>-43999</v>
      </c>
    </row>
    <row r="18" spans="1:12" s="44" customFormat="1" ht="23.25" customHeight="1">
      <c r="A18" s="67" t="s">
        <v>102</v>
      </c>
      <c r="B18" s="45"/>
      <c r="C18" s="71"/>
    </row>
    <row r="19" spans="1:12" s="64" customFormat="1" ht="23.25" customHeight="1">
      <c r="A19" s="67" t="s">
        <v>103</v>
      </c>
      <c r="B19" s="67"/>
      <c r="C19" s="67"/>
      <c r="D19" s="65">
        <v>0</v>
      </c>
      <c r="E19" s="53"/>
      <c r="F19" s="65">
        <v>0</v>
      </c>
      <c r="G19" s="53"/>
      <c r="H19" s="65">
        <v>0</v>
      </c>
      <c r="I19" s="53"/>
      <c r="J19" s="65">
        <f>'pl&amp;cf'!E57</f>
        <v>65058</v>
      </c>
      <c r="K19" s="53"/>
      <c r="L19" s="65">
        <f>SUM(D19:J19)</f>
        <v>65058</v>
      </c>
    </row>
    <row r="20" spans="1:12" s="44" customFormat="1" ht="23.25" customHeight="1" thickBot="1">
      <c r="A20" s="57" t="s">
        <v>150</v>
      </c>
      <c r="B20" s="45"/>
      <c r="C20" s="45"/>
      <c r="D20" s="63">
        <f>SUM(D16:D19)</f>
        <v>200000</v>
      </c>
      <c r="E20" s="53"/>
      <c r="F20" s="63">
        <f>SUM(F16:F19)</f>
        <v>39810</v>
      </c>
      <c r="G20" s="53"/>
      <c r="H20" s="63">
        <f>SUM(H16:H19)</f>
        <v>20000</v>
      </c>
      <c r="I20" s="53"/>
      <c r="J20" s="63">
        <f>SUM(J16:J19)</f>
        <v>173524</v>
      </c>
      <c r="K20" s="53"/>
      <c r="L20" s="63">
        <f>SUM(L16:L19)</f>
        <v>433334</v>
      </c>
    </row>
    <row r="21" spans="1:12" ht="23.25" customHeight="1" thickTop="1"/>
    <row r="22" spans="1:12" ht="23.25" customHeight="1">
      <c r="A22" s="55" t="s">
        <v>1</v>
      </c>
    </row>
  </sheetData>
  <mergeCells count="1">
    <mergeCell ref="H6:J6"/>
  </mergeCells>
  <printOptions horizontalCentered="1" gridLinesSet="0"/>
  <pageMargins left="0.74803149606299213" right="0.19685039370078741" top="0.78740157480314965" bottom="0.39370078740157483" header="0.19685039370078741" footer="0.19685039370078741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F3948D365654A888E77AF4FA4A6E0" ma:contentTypeVersion="3" ma:contentTypeDescription="Create a new document." ma:contentTypeScope="" ma:versionID="58007676574da7a2626876dcf4da916c">
  <xsd:schema xmlns:xsd="http://www.w3.org/2001/XMLSchema" xmlns:xs="http://www.w3.org/2001/XMLSchema" xmlns:p="http://schemas.microsoft.com/office/2006/metadata/properties" xmlns:ns2="36824373-87f1-4dca-8db6-e05f6a4cf0b7" targetNamespace="http://schemas.microsoft.com/office/2006/metadata/properties" ma:root="true" ma:fieldsID="864bb5abc80babaa44b1b266f334b76d" ns2:_="">
    <xsd:import namespace="36824373-87f1-4dca-8db6-e05f6a4cf0b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24373-87f1-4dca-8db6-e05f6a4cf0b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00A6CD-B82D-4806-A4EC-7974A9439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361DE-3ACD-4F7B-8EBC-22BAA9A8D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24373-87f1-4dca-8db6-e05f6a4cf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AFF8C-FF21-4B22-9B2A-A205E2DCE0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NAV000</vt:lpstr>
      <vt:lpstr>NAV001</vt:lpstr>
      <vt:lpstr>BS</vt:lpstr>
      <vt:lpstr>pl&amp;cf</vt:lpstr>
      <vt:lpstr>CE</vt:lpstr>
      <vt:lpstr>BS!Print_Area</vt:lpstr>
      <vt:lpstr>'pl&amp;cf'!Print_Area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Danita Sirabowornkit</cp:lastModifiedBy>
  <cp:lastPrinted>2021-10-28T09:21:07Z</cp:lastPrinted>
  <dcterms:created xsi:type="dcterms:W3CDTF">1997-08-09T11:52:15Z</dcterms:created>
  <dcterms:modified xsi:type="dcterms:W3CDTF">2021-11-04T09:22:12Z</dcterms:modified>
</cp:coreProperties>
</file>