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d.docs.live.net/9235d14e0f55b011/My Documents Personal/MTGROW/"/>
    </mc:Choice>
  </mc:AlternateContent>
  <xr:revisionPtr revIDLastSave="164" documentId="8_{A6F47B11-8919-41E8-AE73-64F4B93DBFB0}" xr6:coauthVersionLast="47" xr6:coauthVersionMax="47" xr10:uidLastSave="{D7038C70-3C34-4453-B23F-95FDAB7F5C6C}"/>
  <bookViews>
    <workbookView xWindow="-120" yWindow="-120" windowWidth="51840" windowHeight="21120" activeTab="1" xr2:uid="{3D5511D6-0514-4B66-855D-09C4401974A7}"/>
  </bookViews>
  <sheets>
    <sheet name="simple firtilizer" sheetId="1" r:id="rId1"/>
    <sheet name="advance fertilizer" sheetId="3" r:id="rId2"/>
    <sheet name="Sheet2" sheetId="2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7" i="3" l="1"/>
  <c r="N17" i="3"/>
  <c r="Q17" i="3" s="1"/>
  <c r="J33" i="3"/>
  <c r="I33" i="3"/>
  <c r="H33" i="3"/>
  <c r="G33" i="3"/>
  <c r="F33" i="3"/>
  <c r="E33" i="3"/>
  <c r="D33" i="3"/>
  <c r="C33" i="3"/>
  <c r="J32" i="3"/>
  <c r="I32" i="3"/>
  <c r="H32" i="3"/>
  <c r="G32" i="3"/>
  <c r="F32" i="3"/>
  <c r="E32" i="3"/>
  <c r="D32" i="3"/>
  <c r="C32" i="3"/>
  <c r="D17" i="3"/>
  <c r="E17" i="3"/>
  <c r="F17" i="3"/>
  <c r="G17" i="3"/>
  <c r="H17" i="3"/>
  <c r="I17" i="3"/>
  <c r="J17" i="3"/>
  <c r="D18" i="3"/>
  <c r="N18" i="3" s="1"/>
  <c r="Q18" i="3" s="1"/>
  <c r="T18" i="3" s="1"/>
  <c r="E18" i="3"/>
  <c r="F18" i="3"/>
  <c r="G18" i="3"/>
  <c r="H18" i="3"/>
  <c r="I18" i="3"/>
  <c r="J18" i="3"/>
  <c r="C18" i="3"/>
  <c r="C17" i="3"/>
  <c r="K29" i="3"/>
  <c r="K31" i="3" s="1"/>
  <c r="J29" i="3"/>
  <c r="J31" i="3" s="1"/>
  <c r="I29" i="3"/>
  <c r="I31" i="3" s="1"/>
  <c r="H29" i="3"/>
  <c r="H31" i="3" s="1"/>
  <c r="G29" i="3"/>
  <c r="G31" i="3" s="1"/>
  <c r="F29" i="3"/>
  <c r="F30" i="3" s="1"/>
  <c r="E29" i="3"/>
  <c r="E30" i="3" s="1"/>
  <c r="D29" i="3"/>
  <c r="D30" i="3" s="1"/>
  <c r="C29" i="3"/>
  <c r="C31" i="3" s="1"/>
  <c r="K26" i="3"/>
  <c r="J26" i="3"/>
  <c r="I26" i="3"/>
  <c r="H26" i="3"/>
  <c r="G26" i="3"/>
  <c r="F26" i="3"/>
  <c r="E26" i="3"/>
  <c r="D26" i="3"/>
  <c r="C26" i="3"/>
  <c r="J14" i="3"/>
  <c r="J15" i="3" s="1"/>
  <c r="I14" i="3"/>
  <c r="I16" i="3" s="1"/>
  <c r="H14" i="3"/>
  <c r="H16" i="3" s="1"/>
  <c r="G14" i="3"/>
  <c r="G16" i="3" s="1"/>
  <c r="F14" i="3"/>
  <c r="F15" i="3" s="1"/>
  <c r="E14" i="3"/>
  <c r="E15" i="3" s="1"/>
  <c r="D14" i="3"/>
  <c r="D15" i="3" s="1"/>
  <c r="C14" i="3"/>
  <c r="C16" i="3" s="1"/>
  <c r="J11" i="3"/>
  <c r="I11" i="3"/>
  <c r="H11" i="3"/>
  <c r="G11" i="3"/>
  <c r="F11" i="3"/>
  <c r="E11" i="3"/>
  <c r="D11" i="3"/>
  <c r="C11" i="3"/>
  <c r="T25" i="1"/>
  <c r="T14" i="1"/>
  <c r="T13" i="1"/>
  <c r="K23" i="1"/>
  <c r="K24" i="1" s="1"/>
  <c r="J23" i="1"/>
  <c r="J25" i="1" s="1"/>
  <c r="I23" i="1"/>
  <c r="I25" i="1" s="1"/>
  <c r="H23" i="1"/>
  <c r="H25" i="1" s="1"/>
  <c r="G23" i="1"/>
  <c r="G24" i="1" s="1"/>
  <c r="F23" i="1"/>
  <c r="F24" i="1" s="1"/>
  <c r="E23" i="1"/>
  <c r="E24" i="1" s="1"/>
  <c r="D23" i="1"/>
  <c r="D24" i="1" s="1"/>
  <c r="C23" i="1"/>
  <c r="C24" i="1" s="1"/>
  <c r="D20" i="1"/>
  <c r="E20" i="1"/>
  <c r="F20" i="1"/>
  <c r="G20" i="1"/>
  <c r="H20" i="1"/>
  <c r="I20" i="1"/>
  <c r="J20" i="1"/>
  <c r="K20" i="1"/>
  <c r="C20" i="1"/>
  <c r="D9" i="1"/>
  <c r="E9" i="1"/>
  <c r="F9" i="1"/>
  <c r="G9" i="1"/>
  <c r="H9" i="1"/>
  <c r="I9" i="1"/>
  <c r="J9" i="1"/>
  <c r="C9" i="1"/>
  <c r="I12" i="1"/>
  <c r="I13" i="1" s="1"/>
  <c r="J12" i="1"/>
  <c r="J13" i="1" s="1"/>
  <c r="D12" i="1"/>
  <c r="D13" i="1" s="1"/>
  <c r="E12" i="1"/>
  <c r="E13" i="1" s="1"/>
  <c r="F12" i="1"/>
  <c r="F13" i="1" s="1"/>
  <c r="G12" i="1"/>
  <c r="G13" i="1" s="1"/>
  <c r="H12" i="1"/>
  <c r="H13" i="1" s="1"/>
  <c r="C12" i="1"/>
  <c r="K33" i="3" l="1"/>
  <c r="K32" i="3"/>
  <c r="N32" i="3" s="1"/>
  <c r="Q32" i="3" s="1"/>
  <c r="T32" i="3" s="1"/>
  <c r="N33" i="3"/>
  <c r="Q33" i="3" s="1"/>
  <c r="C30" i="3"/>
  <c r="G30" i="3"/>
  <c r="H30" i="3"/>
  <c r="I30" i="3"/>
  <c r="C15" i="3"/>
  <c r="J30" i="3"/>
  <c r="J16" i="3"/>
  <c r="D31" i="3"/>
  <c r="H15" i="3"/>
  <c r="E31" i="3"/>
  <c r="N31" i="3" s="1"/>
  <c r="Q31" i="3" s="1"/>
  <c r="T31" i="3" s="1"/>
  <c r="I15" i="3"/>
  <c r="N29" i="3"/>
  <c r="Q29" i="3" s="1"/>
  <c r="G15" i="3"/>
  <c r="F31" i="3"/>
  <c r="N14" i="3"/>
  <c r="Q14" i="3" s="1"/>
  <c r="D16" i="3"/>
  <c r="E16" i="3"/>
  <c r="F16" i="3"/>
  <c r="K30" i="3"/>
  <c r="N23" i="1"/>
  <c r="Q23" i="1" s="1"/>
  <c r="K25" i="1"/>
  <c r="H24" i="1"/>
  <c r="I24" i="1"/>
  <c r="J24" i="1"/>
  <c r="G25" i="1"/>
  <c r="C25" i="1"/>
  <c r="D25" i="1"/>
  <c r="E25" i="1"/>
  <c r="F25" i="1"/>
  <c r="J14" i="1"/>
  <c r="I14" i="1"/>
  <c r="N12" i="1"/>
  <c r="Q12" i="1" s="1"/>
  <c r="H14" i="1"/>
  <c r="E14" i="1"/>
  <c r="G14" i="1"/>
  <c r="C13" i="1"/>
  <c r="N13" i="1" s="1"/>
  <c r="Q13" i="1" s="1"/>
  <c r="F14" i="1"/>
  <c r="D14" i="1"/>
  <c r="C14" i="1"/>
  <c r="T33" i="3" l="1"/>
  <c r="N15" i="3"/>
  <c r="Q15" i="3" s="1"/>
  <c r="T15" i="3" s="1"/>
  <c r="N30" i="3"/>
  <c r="Q30" i="3" s="1"/>
  <c r="T30" i="3" s="1"/>
  <c r="T35" i="3" s="1"/>
  <c r="N16" i="3"/>
  <c r="Q16" i="3" s="1"/>
  <c r="T16" i="3" s="1"/>
  <c r="N24" i="1"/>
  <c r="Q24" i="1" s="1"/>
  <c r="T24" i="1" s="1"/>
  <c r="T27" i="1" s="1"/>
  <c r="N25" i="1"/>
  <c r="Q25" i="1" s="1"/>
  <c r="N14" i="1"/>
  <c r="Q14" i="1" s="1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<sst xmlns="http://schemas.openxmlformats.org/spreadsheetml/2006/main" count="136" uniqueCount="42">
  <si>
    <t>daily watering per plant ( L)</t>
  </si>
  <si>
    <t>water usage per day ( L )</t>
  </si>
  <si>
    <t>total usage per day</t>
  </si>
  <si>
    <t>L</t>
  </si>
  <si>
    <t>ml</t>
  </si>
  <si>
    <t xml:space="preserve">Cal-mag </t>
  </si>
  <si>
    <t xml:space="preserve">leaf AB [VEG] </t>
  </si>
  <si>
    <t>total plants</t>
  </si>
  <si>
    <t>plants</t>
  </si>
  <si>
    <t>MTgrow leaf AB [VEG] (ml / L )
(2-4 ml / l)</t>
  </si>
  <si>
    <t>MTgrow Cal-mag (ml / L )
(0.5-1 ml / l for cocopeat grow )</t>
  </si>
  <si>
    <t>total EC (ms/cm)
outdoor grow 1.2-2.0
indoor grow 1.4-2.2</t>
  </si>
  <si>
    <t xml:space="preserve">source water EC  </t>
  </si>
  <si>
    <t>ms/cm</t>
  </si>
  <si>
    <t>MTgrow BLOOM AB  (ml / L )
(3-5 ml / l)</t>
  </si>
  <si>
    <t>MTgrow Bloom booster (ml / L )
(0.5-2 ml / l)</t>
  </si>
  <si>
    <t>BLOOM AB</t>
  </si>
  <si>
    <t>Bloom Booster</t>
  </si>
  <si>
    <t>MTgrow BLOOM AB  (ml)</t>
  </si>
  <si>
    <t>MTgrow Bloom booster (ml)</t>
  </si>
  <si>
    <t>MTgrow leaf AB [VEG] (ml)</t>
  </si>
  <si>
    <t>MTgrow Cal-mag (ml)</t>
  </si>
  <si>
    <t>BLOOM stage [WEEK]</t>
  </si>
  <si>
    <t>Vegetative Stage [WEEK]</t>
  </si>
  <si>
    <t>avg usage / plant</t>
  </si>
  <si>
    <t>thb / plant</t>
  </si>
  <si>
    <t>thb</t>
  </si>
  <si>
    <t>total cost</t>
  </si>
  <si>
    <t>fertilizer cost / plant
calculate with 20 l size</t>
  </si>
  <si>
    <t>total fertilizer usage</t>
  </si>
  <si>
    <t xml:space="preserve">source water </t>
  </si>
  <si>
    <t>total EC (ms/cm)
outdoor grow 1.6-2.2
indoor grow 1.8-2.5</t>
  </si>
  <si>
    <t>MTgrow Liquid Fertilizer Usage calculation</t>
  </si>
  <si>
    <t>www.mtgrow.co.th</t>
  </si>
  <si>
    <t xml:space="preserve">  @mtgrow</t>
  </si>
  <si>
    <t>Mtgrow fertilizer</t>
  </si>
  <si>
    <t>Silica</t>
  </si>
  <si>
    <t>MT Humic</t>
  </si>
  <si>
    <t>Silica Rhino Xtra (ml / L )
(0.25-0.5 ml / l)</t>
  </si>
  <si>
    <t>MT Humic (ml / L )
(0.5 - 2 ml / l)</t>
  </si>
  <si>
    <t>Silica Rhino Xtra (ml)</t>
  </si>
  <si>
    <t>MT Humic (ml)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</si>
</sst>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88" formatCode="0.0"/>
    <numFmt numFmtId="190" formatCode="_-* #,##0_-;\-* #,##0_-;_-* &quot;-&quot;??_-;_-@_-"/>
  </numFmts>
  <fonts count="11" x14ac:knownFonts="1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sz val="11"/>
      <color theme="0"/>
      <name val="Tahoma"/>
      <family val="2"/>
      <charset val="222"/>
      <scheme val="minor"/>
    </font>
    <font>
      <u/>
      <sz val="11"/>
      <color theme="10"/>
      <name val="Tahoma"/>
      <family val="2"/>
      <charset val="222"/>
      <scheme val="minor"/>
    </font>
    <font>
      <b/>
      <sz val="11"/>
      <color theme="1"/>
      <name val="Tahoma"/>
      <family val="2"/>
      <scheme val="minor"/>
    </font>
    <font>
      <sz val="9"/>
      <color theme="0"/>
      <name val="Tahoma"/>
      <family val="2"/>
      <charset val="222"/>
      <scheme val="minor"/>
    </font>
    <font>
      <sz val="10"/>
      <color theme="1"/>
      <name val="Tahoma"/>
      <family val="2"/>
      <charset val="222"/>
      <scheme val="minor"/>
    </font>
    <font>
      <sz val="9"/>
      <color theme="1"/>
      <name val="Tahoma"/>
      <family val="2"/>
      <charset val="222"/>
      <scheme val="minor"/>
    </font>
    <font>
      <b/>
      <sz val="12"/>
      <color theme="1"/>
      <name val="Tahoma"/>
      <family val="2"/>
      <scheme val="minor"/>
    </font>
    <font>
      <sz val="18"/>
      <color theme="0"/>
      <name val="Tahoma"/>
      <family val="2"/>
      <charset val="222"/>
      <scheme val="minor"/>
    </font>
    <font>
      <sz val="8"/>
      <color theme="1"/>
      <name val="Tahoma"/>
      <family val="2"/>
      <charset val="22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8B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1"/>
        <bgColor indexed="64"/>
      </patternFill>
    </fill>
  </fills>
  <borders count="2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</cellStyleXfs>
  <cellXfs count="103">
    <xf numFmtId="0" fontId="0" fillId="0" borderId="0" xfId="0"/>
    <xf numFmtId="0" fontId="0" fillId="2" borderId="0" xfId="0" applyFill="1"/>
    <xf numFmtId="0" fontId="0" fillId="2" borderId="0" xfId="0" applyFill="1" applyAlignment="1">
      <alignment horizontal="center"/>
    </xf>
    <xf numFmtId="0" fontId="0" fillId="3" borderId="1" xfId="0" applyFill="1" applyBorder="1"/>
    <xf numFmtId="188" fontId="4" fillId="3" borderId="1" xfId="0" applyNumberFormat="1" applyFont="1" applyFill="1" applyBorder="1"/>
    <xf numFmtId="0" fontId="2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2" fontId="0" fillId="2" borderId="0" xfId="0" applyNumberFormat="1" applyFill="1" applyBorder="1" applyAlignment="1">
      <alignment horizontal="center" vertical="center"/>
    </xf>
    <xf numFmtId="0" fontId="9" fillId="7" borderId="0" xfId="0" applyFont="1" applyFill="1" applyAlignment="1">
      <alignment horizontal="center" vertical="center"/>
    </xf>
    <xf numFmtId="0" fontId="0" fillId="2" borderId="2" xfId="0" applyFill="1" applyBorder="1"/>
    <xf numFmtId="0" fontId="0" fillId="2" borderId="3" xfId="0" applyFill="1" applyBorder="1"/>
    <xf numFmtId="188" fontId="8" fillId="2" borderId="3" xfId="0" applyNumberFormat="1" applyFont="1" applyFill="1" applyBorder="1" applyAlignment="1">
      <alignment horizontal="center"/>
    </xf>
    <xf numFmtId="0" fontId="0" fillId="5" borderId="1" xfId="0" applyFill="1" applyBorder="1" applyAlignment="1" applyProtection="1">
      <alignment horizontal="center" vertical="center"/>
      <protection locked="0"/>
    </xf>
    <xf numFmtId="0" fontId="3" fillId="2" borderId="0" xfId="2" applyFill="1" applyAlignment="1">
      <alignment horizontal="right" vertical="center"/>
    </xf>
    <xf numFmtId="0" fontId="0" fillId="2" borderId="0" xfId="0" applyFill="1" applyAlignment="1">
      <alignment vertical="center"/>
    </xf>
    <xf numFmtId="0" fontId="6" fillId="2" borderId="4" xfId="0" applyFont="1" applyFill="1" applyBorder="1"/>
    <xf numFmtId="0" fontId="0" fillId="2" borderId="0" xfId="0" applyFill="1" applyBorder="1" applyAlignment="1">
      <alignment horizontal="center"/>
    </xf>
    <xf numFmtId="0" fontId="0" fillId="5" borderId="9" xfId="0" applyFill="1" applyBorder="1" applyAlignment="1" applyProtection="1">
      <alignment horizontal="center" vertical="center"/>
      <protection locked="0"/>
    </xf>
    <xf numFmtId="0" fontId="0" fillId="3" borderId="8" xfId="0" applyFill="1" applyBorder="1" applyAlignment="1">
      <alignment vertical="center" wrapText="1"/>
    </xf>
    <xf numFmtId="0" fontId="0" fillId="3" borderId="10" xfId="0" applyFill="1" applyBorder="1" applyAlignment="1">
      <alignment vertical="center" wrapText="1"/>
    </xf>
    <xf numFmtId="2" fontId="0" fillId="3" borderId="11" xfId="0" applyNumberFormat="1" applyFill="1" applyBorder="1" applyAlignment="1">
      <alignment horizontal="center" vertical="center"/>
    </xf>
    <xf numFmtId="2" fontId="0" fillId="3" borderId="12" xfId="0" applyNumberFormat="1" applyFill="1" applyBorder="1" applyAlignment="1">
      <alignment horizontal="center" vertical="center"/>
    </xf>
    <xf numFmtId="0" fontId="0" fillId="3" borderId="8" xfId="0" applyFill="1" applyBorder="1"/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188" fontId="4" fillId="3" borderId="11" xfId="0" applyNumberFormat="1" applyFont="1" applyFill="1" applyBorder="1"/>
    <xf numFmtId="1" fontId="4" fillId="3" borderId="8" xfId="0" applyNumberFormat="1" applyFont="1" applyFill="1" applyBorder="1"/>
    <xf numFmtId="1" fontId="4" fillId="3" borderId="10" xfId="0" applyNumberFormat="1" applyFont="1" applyFill="1" applyBorder="1"/>
    <xf numFmtId="0" fontId="5" fillId="6" borderId="5" xfId="0" applyFont="1" applyFill="1" applyBorder="1" applyAlignment="1">
      <alignment horizontal="center" vertical="center" wrapText="1"/>
    </xf>
    <xf numFmtId="0" fontId="5" fillId="6" borderId="7" xfId="0" applyFont="1" applyFill="1" applyBorder="1" applyAlignment="1">
      <alignment horizontal="center" vertical="center"/>
    </xf>
    <xf numFmtId="188" fontId="0" fillId="2" borderId="8" xfId="0" applyNumberFormat="1" applyFill="1" applyBorder="1"/>
    <xf numFmtId="0" fontId="0" fillId="2" borderId="9" xfId="0" applyFill="1" applyBorder="1"/>
    <xf numFmtId="188" fontId="0" fillId="2" borderId="10" xfId="0" applyNumberFormat="1" applyFill="1" applyBorder="1"/>
    <xf numFmtId="0" fontId="0" fillId="2" borderId="12" xfId="0" applyFill="1" applyBorder="1"/>
    <xf numFmtId="0" fontId="5" fillId="4" borderId="5" xfId="0" applyFont="1" applyFill="1" applyBorder="1" applyAlignment="1">
      <alignment horizontal="center" vertical="center" wrapText="1"/>
    </xf>
    <xf numFmtId="0" fontId="5" fillId="4" borderId="7" xfId="0" applyFont="1" applyFill="1" applyBorder="1" applyAlignment="1">
      <alignment horizontal="center" vertical="center"/>
    </xf>
    <xf numFmtId="0" fontId="0" fillId="3" borderId="5" xfId="0" applyFill="1" applyBorder="1"/>
    <xf numFmtId="0" fontId="6" fillId="5" borderId="6" xfId="0" applyFont="1" applyFill="1" applyBorder="1" applyProtection="1">
      <protection locked="0"/>
    </xf>
    <xf numFmtId="0" fontId="7" fillId="3" borderId="7" xfId="0" applyFont="1" applyFill="1" applyBorder="1"/>
    <xf numFmtId="0" fontId="6" fillId="5" borderId="11" xfId="0" applyFont="1" applyFill="1" applyBorder="1" applyProtection="1">
      <protection locked="0"/>
    </xf>
    <xf numFmtId="0" fontId="7" fillId="3" borderId="12" xfId="0" applyFont="1" applyFill="1" applyBorder="1"/>
    <xf numFmtId="0" fontId="0" fillId="3" borderId="13" xfId="0" applyFill="1" applyBorder="1" applyAlignment="1">
      <alignment vertical="center"/>
    </xf>
    <xf numFmtId="0" fontId="0" fillId="5" borderId="14" xfId="0" applyFill="1" applyBorder="1" applyAlignment="1" applyProtection="1">
      <alignment horizontal="center" vertical="center"/>
      <protection locked="0"/>
    </xf>
    <xf numFmtId="0" fontId="0" fillId="5" borderId="15" xfId="0" applyFill="1" applyBorder="1" applyAlignment="1" applyProtection="1">
      <alignment horizontal="center" vertical="center"/>
      <protection locked="0"/>
    </xf>
    <xf numFmtId="0" fontId="2" fillId="4" borderId="16" xfId="0" applyFont="1" applyFill="1" applyBorder="1" applyAlignment="1">
      <alignment vertical="center"/>
    </xf>
    <xf numFmtId="0" fontId="2" fillId="4" borderId="17" xfId="0" applyFont="1" applyFill="1" applyBorder="1" applyAlignment="1">
      <alignment horizontal="center" vertical="center"/>
    </xf>
    <xf numFmtId="0" fontId="2" fillId="4" borderId="18" xfId="0" applyFont="1" applyFill="1" applyBorder="1" applyAlignment="1">
      <alignment horizontal="center" vertical="center"/>
    </xf>
    <xf numFmtId="0" fontId="0" fillId="3" borderId="13" xfId="0" applyFill="1" applyBorder="1"/>
    <xf numFmtId="0" fontId="0" fillId="3" borderId="14" xfId="0" applyFill="1" applyBorder="1"/>
    <xf numFmtId="0" fontId="0" fillId="3" borderId="15" xfId="0" applyFill="1" applyBorder="1"/>
    <xf numFmtId="0" fontId="2" fillId="4" borderId="16" xfId="0" applyFont="1" applyFill="1" applyBorder="1" applyAlignment="1">
      <alignment horizontal="center"/>
    </xf>
    <xf numFmtId="0" fontId="2" fillId="4" borderId="17" xfId="0" applyFont="1" applyFill="1" applyBorder="1" applyAlignment="1">
      <alignment horizontal="center"/>
    </xf>
    <xf numFmtId="0" fontId="2" fillId="4" borderId="18" xfId="0" applyFont="1" applyFill="1" applyBorder="1" applyAlignment="1">
      <alignment horizontal="center"/>
    </xf>
    <xf numFmtId="190" fontId="4" fillId="3" borderId="14" xfId="1" applyNumberFormat="1" applyFont="1" applyFill="1" applyBorder="1"/>
    <xf numFmtId="1" fontId="4" fillId="3" borderId="13" xfId="0" applyNumberFormat="1" applyFont="1" applyFill="1" applyBorder="1"/>
    <xf numFmtId="188" fontId="0" fillId="2" borderId="13" xfId="0" applyNumberFormat="1" applyFill="1" applyBorder="1"/>
    <xf numFmtId="0" fontId="0" fillId="2" borderId="15" xfId="0" applyFill="1" applyBorder="1"/>
    <xf numFmtId="0" fontId="5" fillId="4" borderId="16" xfId="0" applyFont="1" applyFill="1" applyBorder="1" applyAlignment="1">
      <alignment horizontal="center"/>
    </xf>
    <xf numFmtId="0" fontId="5" fillId="4" borderId="18" xfId="0" applyFont="1" applyFill="1" applyBorder="1" applyAlignment="1">
      <alignment horizontal="center"/>
    </xf>
    <xf numFmtId="0" fontId="5" fillId="4" borderId="10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vertical="center"/>
    </xf>
    <xf numFmtId="0" fontId="2" fillId="6" borderId="17" xfId="0" applyFont="1" applyFill="1" applyBorder="1" applyAlignment="1">
      <alignment horizontal="center" vertical="center"/>
    </xf>
    <xf numFmtId="0" fontId="2" fillId="6" borderId="18" xfId="0" applyFont="1" applyFill="1" applyBorder="1" applyAlignment="1">
      <alignment horizontal="center" vertical="center"/>
    </xf>
    <xf numFmtId="0" fontId="2" fillId="6" borderId="16" xfId="0" applyFont="1" applyFill="1" applyBorder="1" applyAlignment="1">
      <alignment horizontal="center"/>
    </xf>
    <xf numFmtId="0" fontId="2" fillId="6" borderId="17" xfId="0" applyFont="1" applyFill="1" applyBorder="1" applyAlignment="1">
      <alignment horizontal="center"/>
    </xf>
    <xf numFmtId="0" fontId="2" fillId="6" borderId="18" xfId="0" applyFont="1" applyFill="1" applyBorder="1" applyAlignment="1">
      <alignment horizontal="center"/>
    </xf>
    <xf numFmtId="0" fontId="2" fillId="6" borderId="2" xfId="0" applyFont="1" applyFill="1" applyBorder="1" applyAlignment="1">
      <alignment horizontal="center"/>
    </xf>
    <xf numFmtId="0" fontId="2" fillId="6" borderId="3" xfId="0" applyFont="1" applyFill="1" applyBorder="1" applyAlignment="1">
      <alignment horizontal="center"/>
    </xf>
    <xf numFmtId="0" fontId="2" fillId="6" borderId="4" xfId="0" applyFont="1" applyFill="1" applyBorder="1" applyAlignment="1">
      <alignment horizontal="center"/>
    </xf>
    <xf numFmtId="0" fontId="5" fillId="6" borderId="16" xfId="0" applyFont="1" applyFill="1" applyBorder="1" applyAlignment="1">
      <alignment horizontal="center"/>
    </xf>
    <xf numFmtId="0" fontId="5" fillId="6" borderId="18" xfId="0" applyFont="1" applyFill="1" applyBorder="1" applyAlignment="1">
      <alignment horizontal="center"/>
    </xf>
    <xf numFmtId="0" fontId="5" fillId="6" borderId="10" xfId="0" applyFont="1" applyFill="1" applyBorder="1" applyAlignment="1">
      <alignment horizontal="center" vertical="center"/>
    </xf>
    <xf numFmtId="0" fontId="5" fillId="6" borderId="12" xfId="0" applyFont="1" applyFill="1" applyBorder="1" applyAlignment="1">
      <alignment horizontal="center" vertical="center"/>
    </xf>
    <xf numFmtId="0" fontId="0" fillId="5" borderId="20" xfId="0" applyFill="1" applyBorder="1" applyAlignment="1" applyProtection="1">
      <alignment horizontal="center" vertical="center"/>
      <protection locked="0"/>
    </xf>
    <xf numFmtId="0" fontId="2" fillId="4" borderId="21" xfId="0" applyFont="1" applyFill="1" applyBorder="1" applyAlignment="1">
      <alignment horizontal="center"/>
    </xf>
    <xf numFmtId="0" fontId="2" fillId="4" borderId="22" xfId="0" applyFont="1" applyFill="1" applyBorder="1" applyAlignment="1">
      <alignment horizontal="center"/>
    </xf>
    <xf numFmtId="0" fontId="2" fillId="4" borderId="23" xfId="0" applyFont="1" applyFill="1" applyBorder="1" applyAlignment="1">
      <alignment horizontal="center"/>
    </xf>
    <xf numFmtId="0" fontId="0" fillId="3" borderId="6" xfId="0" applyFill="1" applyBorder="1"/>
    <xf numFmtId="0" fontId="0" fillId="3" borderId="7" xfId="0" applyFill="1" applyBorder="1"/>
    <xf numFmtId="0" fontId="2" fillId="6" borderId="21" xfId="0" applyFont="1" applyFill="1" applyBorder="1" applyAlignment="1">
      <alignment horizontal="center"/>
    </xf>
    <xf numFmtId="0" fontId="2" fillId="6" borderId="22" xfId="0" applyFont="1" applyFill="1" applyBorder="1" applyAlignment="1">
      <alignment horizontal="center"/>
    </xf>
    <xf numFmtId="0" fontId="2" fillId="6" borderId="23" xfId="0" applyFont="1" applyFill="1" applyBorder="1" applyAlignment="1">
      <alignment horizontal="center"/>
    </xf>
    <xf numFmtId="0" fontId="10" fillId="3" borderId="8" xfId="0" applyFont="1" applyFill="1" applyBorder="1" applyAlignment="1">
      <alignment vertical="center" wrapText="1"/>
    </xf>
    <xf numFmtId="0" fontId="10" fillId="3" borderId="19" xfId="0" applyFont="1" applyFill="1" applyBorder="1" applyAlignment="1">
      <alignment vertical="center" wrapText="1"/>
    </xf>
    <xf numFmtId="0" fontId="10" fillId="3" borderId="10" xfId="0" applyFont="1" applyFill="1" applyBorder="1" applyAlignment="1">
      <alignment vertical="center" wrapText="1"/>
    </xf>
    <xf numFmtId="0" fontId="2" fillId="6" borderId="24" xfId="0" applyFont="1" applyFill="1" applyBorder="1" applyAlignment="1">
      <alignment horizontal="center"/>
    </xf>
    <xf numFmtId="0" fontId="2" fillId="6" borderId="25" xfId="0" applyFont="1" applyFill="1" applyBorder="1" applyAlignment="1">
      <alignment horizontal="center"/>
    </xf>
    <xf numFmtId="0" fontId="2" fillId="6" borderId="26" xfId="0" applyFont="1" applyFill="1" applyBorder="1" applyAlignment="1">
      <alignment horizontal="center"/>
    </xf>
    <xf numFmtId="190" fontId="4" fillId="3" borderId="6" xfId="1" applyNumberFormat="1" applyFont="1" applyFill="1" applyBorder="1"/>
    <xf numFmtId="0" fontId="5" fillId="4" borderId="21" xfId="0" applyFont="1" applyFill="1" applyBorder="1" applyAlignment="1">
      <alignment horizontal="center"/>
    </xf>
    <xf numFmtId="0" fontId="5" fillId="4" borderId="23" xfId="0" applyFont="1" applyFill="1" applyBorder="1" applyAlignment="1">
      <alignment horizontal="center"/>
    </xf>
    <xf numFmtId="1" fontId="4" fillId="3" borderId="5" xfId="0" applyNumberFormat="1" applyFont="1" applyFill="1" applyBorder="1"/>
    <xf numFmtId="0" fontId="5" fillId="4" borderId="19" xfId="0" applyFont="1" applyFill="1" applyBorder="1" applyAlignment="1">
      <alignment horizontal="center" vertical="center"/>
    </xf>
    <xf numFmtId="0" fontId="5" fillId="4" borderId="20" xfId="0" applyFont="1" applyFill="1" applyBorder="1" applyAlignment="1">
      <alignment horizontal="center" vertical="center"/>
    </xf>
    <xf numFmtId="188" fontId="0" fillId="2" borderId="5" xfId="0" applyNumberFormat="1" applyFill="1" applyBorder="1"/>
    <xf numFmtId="0" fontId="0" fillId="2" borderId="7" xfId="0" applyFill="1" applyBorder="1"/>
    <xf numFmtId="0" fontId="5" fillId="6" borderId="19" xfId="0" applyFont="1" applyFill="1" applyBorder="1" applyAlignment="1">
      <alignment horizontal="center" vertical="center"/>
    </xf>
    <xf numFmtId="0" fontId="5" fillId="6" borderId="20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/>
    </xf>
    <xf numFmtId="0" fontId="5" fillId="6" borderId="23" xfId="0" applyFont="1" applyFill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2" defaultPivotStyle="PivotStyleLight16"/>
  <colors>
    <mruColors>
      <color rgb="FFFFFF8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22/10/relationships/richValueRel" Target="richData/richValueRel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microsoft.com/office/2017/06/relationships/rdRichValueTypes" Target="richData/rdRichValueTypes.xml"/><Relationship Id="rId5" Type="http://schemas.openxmlformats.org/officeDocument/2006/relationships/styles" Target="styles.xml"/><Relationship Id="rId10" Type="http://schemas.microsoft.com/office/2017/06/relationships/rdRichValueStructure" Target="richData/rdrichvaluestructure.xml"/><Relationship Id="rId4" Type="http://schemas.openxmlformats.org/officeDocument/2006/relationships/theme" Target="theme/theme1.xml"/><Relationship Id="rId9" Type="http://schemas.microsoft.com/office/2017/06/relationships/rdRichValue" Target="richData/rdrichvalue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446378</xdr:colOff>
      <xdr:row>0</xdr:row>
      <xdr:rowOff>0</xdr:rowOff>
    </xdr:from>
    <xdr:to>
      <xdr:col>18</xdr:col>
      <xdr:colOff>5325</xdr:colOff>
      <xdr:row>6</xdr:row>
      <xdr:rowOff>407276</xdr:rowOff>
    </xdr:to>
    <xdr:pic>
      <xdr:nvPicPr>
        <xdr:cNvPr id="3" name="Picture 2" descr="A green and black logo&#10;&#10;Description automatically generated">
          <a:extLst>
            <a:ext uri="{FF2B5EF4-FFF2-40B4-BE49-F238E27FC236}">
              <a16:creationId xmlns:a16="http://schemas.microsoft.com/office/drawing/2014/main" id="{3FBB5F68-A6F3-F8BC-5CB7-C9E1C76F58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08016" y="0"/>
          <a:ext cx="1654447" cy="1418897"/>
        </a:xfrm>
        <a:prstGeom prst="rect">
          <a:avLst/>
        </a:prstGeom>
      </xdr:spPr>
    </xdr:pic>
    <xdr:clientData/>
  </xdr:twoCellAnchor>
  <xdr:twoCellAnchor editAs="oneCell">
    <xdr:from>
      <xdr:col>14</xdr:col>
      <xdr:colOff>109858</xdr:colOff>
      <xdr:row>8</xdr:row>
      <xdr:rowOff>195959</xdr:rowOff>
    </xdr:from>
    <xdr:to>
      <xdr:col>16</xdr:col>
      <xdr:colOff>62232</xdr:colOff>
      <xdr:row>8</xdr:row>
      <xdr:rowOff>407275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1217C3-7856-690B-79D1-C78F92C3072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07220" y="2153511"/>
          <a:ext cx="208564" cy="21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164225</xdr:colOff>
      <xdr:row>8</xdr:row>
      <xdr:rowOff>183857</xdr:rowOff>
    </xdr:from>
    <xdr:to>
      <xdr:col>17</xdr:col>
      <xdr:colOff>387569</xdr:colOff>
      <xdr:row>8</xdr:row>
      <xdr:rowOff>409557</xdr:rowOff>
    </xdr:to>
    <xdr:pic>
      <xdr:nvPicPr>
        <xdr:cNvPr id="6" name="Picture 5" descr="facebook&quot; Icon - Download for free – Iconduck">
          <a:extLst>
            <a:ext uri="{FF2B5EF4-FFF2-40B4-BE49-F238E27FC236}">
              <a16:creationId xmlns:a16="http://schemas.microsoft.com/office/drawing/2014/main" id="{5CD05B45-C80F-E987-1C67-581AD867CD8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14087" y="2141409"/>
          <a:ext cx="223344" cy="2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190499</xdr:colOff>
      <xdr:row>8</xdr:row>
      <xdr:rowOff>165395</xdr:rowOff>
    </xdr:from>
    <xdr:to>
      <xdr:col>12</xdr:col>
      <xdr:colOff>446690</xdr:colOff>
      <xdr:row>8</xdr:row>
      <xdr:rowOff>423058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8A7CE3A6-B3E1-B3C8-6211-C132A453A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9637" y="2122947"/>
          <a:ext cx="256191" cy="257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446378</xdr:colOff>
      <xdr:row>0</xdr:row>
      <xdr:rowOff>0</xdr:rowOff>
    </xdr:from>
    <xdr:to>
      <xdr:col>18</xdr:col>
      <xdr:colOff>5325</xdr:colOff>
      <xdr:row>7</xdr:row>
      <xdr:rowOff>121526</xdr:rowOff>
    </xdr:to>
    <xdr:pic>
      <xdr:nvPicPr>
        <xdr:cNvPr id="2" name="Picture 1" descr="A green and black logo&#10;&#10;Description automatically generated">
          <a:extLst>
            <a:ext uri="{FF2B5EF4-FFF2-40B4-BE49-F238E27FC236}">
              <a16:creationId xmlns:a16="http://schemas.microsoft.com/office/drawing/2014/main" id="{5F77238C-9713-4D9C-8A12-39DCC74CC0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13928" y="0"/>
          <a:ext cx="1654447" cy="1416926"/>
        </a:xfrm>
        <a:prstGeom prst="rect">
          <a:avLst/>
        </a:prstGeom>
      </xdr:spPr>
    </xdr:pic>
    <xdr:clientData/>
  </xdr:twoCellAnchor>
  <xdr:twoCellAnchor editAs="oneCell">
    <xdr:from>
      <xdr:col>14</xdr:col>
      <xdr:colOff>115811</xdr:colOff>
      <xdr:row>10</xdr:row>
      <xdr:rowOff>106662</xdr:rowOff>
    </xdr:from>
    <xdr:to>
      <xdr:col>16</xdr:col>
      <xdr:colOff>68185</xdr:colOff>
      <xdr:row>10</xdr:row>
      <xdr:rowOff>317978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4F77ABC-4F66-4EFC-9DB0-8DACB4C20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6311" y="2249787"/>
          <a:ext cx="208358" cy="2113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170178</xdr:colOff>
      <xdr:row>10</xdr:row>
      <xdr:rowOff>94560</xdr:rowOff>
    </xdr:from>
    <xdr:to>
      <xdr:col>17</xdr:col>
      <xdr:colOff>393522</xdr:colOff>
      <xdr:row>10</xdr:row>
      <xdr:rowOff>320260</xdr:rowOff>
    </xdr:to>
    <xdr:pic>
      <xdr:nvPicPr>
        <xdr:cNvPr id="4" name="Picture 3" descr="facebook&quot; Icon - Download for free – Iconduck">
          <a:extLst>
            <a:ext uri="{FF2B5EF4-FFF2-40B4-BE49-F238E27FC236}">
              <a16:creationId xmlns:a16="http://schemas.microsoft.com/office/drawing/2014/main" id="{56411D8F-1406-4DA7-A803-E4E763B9D8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33178" y="2237685"/>
          <a:ext cx="223344" cy="225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196452</xdr:colOff>
      <xdr:row>10</xdr:row>
      <xdr:rowOff>76098</xdr:rowOff>
    </xdr:from>
    <xdr:to>
      <xdr:col>12</xdr:col>
      <xdr:colOff>452643</xdr:colOff>
      <xdr:row>10</xdr:row>
      <xdr:rowOff>333761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82C065-740F-4A44-9610-A559D3686B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22218" y="2219223"/>
          <a:ext cx="256191" cy="2576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1">
    <v>4</v>
    <v>5</v>
    <v>A white plastic container with blue label
Description automatically generated</v>
  </rv>
  <rv s="1">
    <v>5</v>
    <v>5</v>
    <v>A white container with a label on it
Description automatically generated</v>
  </rv>
</rvData>
</file>

<file path=xl/richData/rdrichvaluestructure.xml><?xml version="1.0" encoding="utf-8"?>
<rvStructures xmlns="http://schemas.microsoft.com/office/spreadsheetml/2017/richdata" count="2">
  <s t="_localImage">
    <k n="_rvRel:LocalImageIdentifier" t="i"/>
    <k n="CalcOrigin" t="i"/>
  </s>
  <s t="_localImage">
    <k n="_rvRel:LocalImageIdentifier" t="i"/>
    <k n="CalcOrigin" t="i"/>
    <k n="Text" t="s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://www.mtgrow.co.th/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://www.mtgrow.co.th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0FB856-048D-4710-9205-0A00F0175BA7}">
  <dimension ref="A1:U28"/>
  <sheetViews>
    <sheetView zoomScale="160" zoomScaleNormal="160" workbookViewId="0">
      <selection activeCell="T6" sqref="T6"/>
    </sheetView>
  </sheetViews>
  <sheetFormatPr defaultRowHeight="14.25" x14ac:dyDescent="0.2"/>
  <cols>
    <col min="1" max="1" width="7.875" style="1" customWidth="1"/>
    <col min="2" max="2" width="27.375" style="1" customWidth="1"/>
    <col min="3" max="11" width="4.75" style="1" customWidth="1"/>
    <col min="12" max="12" width="2.25" style="1" customWidth="1"/>
    <col min="13" max="13" width="12.5" style="1" customWidth="1"/>
    <col min="14" max="14" width="9.625" style="1" customWidth="1"/>
    <col min="15" max="15" width="2.75" style="1" customWidth="1"/>
    <col min="16" max="16" width="0.625" style="1" customWidth="1"/>
    <col min="17" max="17" width="9.125" style="1" customWidth="1"/>
    <col min="18" max="18" width="5.375" style="1" customWidth="1"/>
    <col min="19" max="19" width="2.5" style="1" customWidth="1"/>
    <col min="20" max="20" width="10" style="1" customWidth="1"/>
    <col min="21" max="21" width="9" style="1"/>
    <col min="22" max="22" width="1.125" style="1" customWidth="1"/>
    <col min="23" max="16384" width="9" style="1"/>
  </cols>
  <sheetData>
    <row r="1" spans="1:21" ht="6.75" customHeight="1" thickBot="1" x14ac:dyDescent="0.25"/>
    <row r="2" spans="1:21" x14ac:dyDescent="0.2">
      <c r="B2" s="38" t="s">
        <v>12</v>
      </c>
      <c r="C2" s="39">
        <v>0.3</v>
      </c>
      <c r="D2" s="40" t="s">
        <v>13</v>
      </c>
    </row>
    <row r="3" spans="1:21" ht="15" thickBot="1" x14ac:dyDescent="0.25">
      <c r="B3" s="24" t="s">
        <v>7</v>
      </c>
      <c r="C3" s="41">
        <v>100</v>
      </c>
      <c r="D3" s="42" t="s">
        <v>8</v>
      </c>
    </row>
    <row r="4" spans="1:21" ht="5.25" customHeight="1" thickBot="1" x14ac:dyDescent="0.25"/>
    <row r="5" spans="1:21" ht="16.5" customHeight="1" thickBot="1" x14ac:dyDescent="0.25">
      <c r="B5" s="46" t="s">
        <v>23</v>
      </c>
      <c r="C5" s="47">
        <v>1</v>
      </c>
      <c r="D5" s="47">
        <v>2</v>
      </c>
      <c r="E5" s="47">
        <v>3</v>
      </c>
      <c r="F5" s="47">
        <v>4</v>
      </c>
      <c r="G5" s="47">
        <v>5</v>
      </c>
      <c r="H5" s="47">
        <v>6</v>
      </c>
      <c r="I5" s="47">
        <v>7</v>
      </c>
      <c r="J5" s="48">
        <v>8</v>
      </c>
    </row>
    <row r="6" spans="1:21" ht="21.75" customHeight="1" x14ac:dyDescent="0.2">
      <c r="B6" s="43" t="s">
        <v>0</v>
      </c>
      <c r="C6" s="44">
        <v>0.6</v>
      </c>
      <c r="D6" s="44">
        <v>0.7</v>
      </c>
      <c r="E6" s="44">
        <v>1.3</v>
      </c>
      <c r="F6" s="44">
        <v>1.6</v>
      </c>
      <c r="G6" s="44">
        <v>0</v>
      </c>
      <c r="H6" s="44">
        <v>0</v>
      </c>
      <c r="I6" s="44">
        <v>0</v>
      </c>
      <c r="J6" s="45">
        <v>0</v>
      </c>
    </row>
    <row r="7" spans="1:21" ht="36.75" customHeight="1" x14ac:dyDescent="0.2">
      <c r="A7" s="16" t="e" vm="1">
        <v>#VALUE!</v>
      </c>
      <c r="B7" s="18" t="s">
        <v>9</v>
      </c>
      <c r="C7" s="12">
        <v>2.5</v>
      </c>
      <c r="D7" s="12">
        <v>3</v>
      </c>
      <c r="E7" s="12">
        <v>3</v>
      </c>
      <c r="F7" s="12">
        <v>3</v>
      </c>
      <c r="G7" s="12">
        <v>0</v>
      </c>
      <c r="H7" s="12">
        <v>0</v>
      </c>
      <c r="I7" s="12">
        <v>0</v>
      </c>
      <c r="J7" s="17">
        <v>0</v>
      </c>
    </row>
    <row r="8" spans="1:21" ht="33" customHeight="1" x14ac:dyDescent="0.2">
      <c r="A8" s="16" t="e" vm="2">
        <v>#VALUE!</v>
      </c>
      <c r="B8" s="18" t="s">
        <v>10</v>
      </c>
      <c r="C8" s="12">
        <v>0.5</v>
      </c>
      <c r="D8" s="12">
        <v>0.5</v>
      </c>
      <c r="E8" s="12">
        <v>0.5</v>
      </c>
      <c r="F8" s="12">
        <v>0.5</v>
      </c>
      <c r="G8" s="12">
        <v>0</v>
      </c>
      <c r="H8" s="12">
        <v>0</v>
      </c>
      <c r="I8" s="12">
        <v>0</v>
      </c>
      <c r="J8" s="17">
        <v>0</v>
      </c>
      <c r="M8" s="8" t="s">
        <v>32</v>
      </c>
      <c r="N8" s="8"/>
      <c r="O8" s="8"/>
      <c r="P8" s="8"/>
      <c r="Q8" s="8"/>
      <c r="R8" s="8"/>
      <c r="S8" s="8"/>
      <c r="T8" s="8"/>
      <c r="U8" s="8"/>
    </row>
    <row r="9" spans="1:21" ht="45.75" customHeight="1" thickBot="1" x14ac:dyDescent="0.25">
      <c r="A9" s="16"/>
      <c r="B9" s="19" t="s">
        <v>11</v>
      </c>
      <c r="C9" s="20">
        <f>C7/5*2.4+$C$2+C8/2*0.5</f>
        <v>1.625</v>
      </c>
      <c r="D9" s="20">
        <f t="shared" ref="D9:J9" si="0">D7/5*2.4+$C$2+D8/2*0.5</f>
        <v>1.865</v>
      </c>
      <c r="E9" s="20">
        <f t="shared" si="0"/>
        <v>1.865</v>
      </c>
      <c r="F9" s="20">
        <f t="shared" si="0"/>
        <v>1.865</v>
      </c>
      <c r="G9" s="20">
        <f t="shared" si="0"/>
        <v>0.3</v>
      </c>
      <c r="H9" s="20">
        <f t="shared" si="0"/>
        <v>0.3</v>
      </c>
      <c r="I9" s="20">
        <f t="shared" si="0"/>
        <v>0.3</v>
      </c>
      <c r="J9" s="21">
        <f t="shared" si="0"/>
        <v>0.3</v>
      </c>
      <c r="M9" s="13" t="s">
        <v>33</v>
      </c>
      <c r="N9" s="13"/>
      <c r="O9" s="14"/>
      <c r="P9" s="14"/>
      <c r="Q9" s="14" t="s">
        <v>34</v>
      </c>
      <c r="R9" s="14"/>
      <c r="S9" s="14" t="s">
        <v>35</v>
      </c>
      <c r="T9" s="14"/>
      <c r="U9" s="14"/>
    </row>
    <row r="10" spans="1:21" ht="5.25" customHeight="1" thickBot="1" x14ac:dyDescent="0.25">
      <c r="A10" s="16"/>
    </row>
    <row r="11" spans="1:21" ht="15" thickBot="1" x14ac:dyDescent="0.25">
      <c r="A11" s="16"/>
      <c r="B11" s="52" t="s">
        <v>2</v>
      </c>
      <c r="C11" s="53"/>
      <c r="D11" s="53"/>
      <c r="E11" s="53"/>
      <c r="F11" s="53"/>
      <c r="G11" s="53"/>
      <c r="H11" s="53"/>
      <c r="I11" s="53"/>
      <c r="J11" s="54"/>
      <c r="M11" s="52" t="s">
        <v>29</v>
      </c>
      <c r="N11" s="53"/>
      <c r="O11" s="54"/>
      <c r="P11" s="2"/>
      <c r="Q11" s="59" t="s">
        <v>24</v>
      </c>
      <c r="R11" s="60"/>
      <c r="T11" s="36" t="s">
        <v>28</v>
      </c>
      <c r="U11" s="37"/>
    </row>
    <row r="12" spans="1:21" ht="15" thickBot="1" x14ac:dyDescent="0.25">
      <c r="A12" s="16"/>
      <c r="B12" s="49" t="s">
        <v>1</v>
      </c>
      <c r="C12" s="50">
        <f>C6*$C$3</f>
        <v>60</v>
      </c>
      <c r="D12" s="50">
        <f>D6*$C$3</f>
        <v>70</v>
      </c>
      <c r="E12" s="50">
        <f>E6*$C$3</f>
        <v>130</v>
      </c>
      <c r="F12" s="50">
        <f>F6*$C$3</f>
        <v>160</v>
      </c>
      <c r="G12" s="50">
        <f>G6*$C$3</f>
        <v>0</v>
      </c>
      <c r="H12" s="50">
        <f>H6*$C$3</f>
        <v>0</v>
      </c>
      <c r="I12" s="50">
        <f>I6*$C$3</f>
        <v>0</v>
      </c>
      <c r="J12" s="51">
        <f>J6*$C$3</f>
        <v>0</v>
      </c>
      <c r="M12" s="49" t="s">
        <v>30</v>
      </c>
      <c r="N12" s="55">
        <f>SUM(C12:K12)*7</f>
        <v>2940</v>
      </c>
      <c r="O12" s="51" t="s">
        <v>3</v>
      </c>
      <c r="Q12" s="56">
        <f>N12/$C$3</f>
        <v>29.4</v>
      </c>
      <c r="R12" s="51" t="s">
        <v>3</v>
      </c>
      <c r="T12" s="61"/>
      <c r="U12" s="62"/>
    </row>
    <row r="13" spans="1:21" x14ac:dyDescent="0.2">
      <c r="A13" s="16"/>
      <c r="B13" s="22" t="s">
        <v>20</v>
      </c>
      <c r="C13" s="3">
        <f>C7*C12</f>
        <v>150</v>
      </c>
      <c r="D13" s="3">
        <f>D7*D12</f>
        <v>210</v>
      </c>
      <c r="E13" s="3">
        <f>E7*E12</f>
        <v>390</v>
      </c>
      <c r="F13" s="3">
        <f>F7*F12</f>
        <v>480</v>
      </c>
      <c r="G13" s="3">
        <f>G7*G12</f>
        <v>0</v>
      </c>
      <c r="H13" s="3">
        <f>H7*H12</f>
        <v>0</v>
      </c>
      <c r="I13" s="3">
        <f>I7*I12</f>
        <v>0</v>
      </c>
      <c r="J13" s="23">
        <f>J7*J12</f>
        <v>0</v>
      </c>
      <c r="M13" s="22" t="s">
        <v>6</v>
      </c>
      <c r="N13" s="4">
        <f>SUM(C13:K13)*7/1000</f>
        <v>8.61</v>
      </c>
      <c r="O13" s="23" t="s">
        <v>3</v>
      </c>
      <c r="Q13" s="28">
        <f>N13/$C$3*1000</f>
        <v>86.1</v>
      </c>
      <c r="R13" s="23" t="s">
        <v>4</v>
      </c>
      <c r="T13" s="57">
        <f>Q13/20000*2900</f>
        <v>12.484499999999999</v>
      </c>
      <c r="U13" s="58" t="s">
        <v>26</v>
      </c>
    </row>
    <row r="14" spans="1:21" ht="15" thickBot="1" x14ac:dyDescent="0.25">
      <c r="A14" s="16"/>
      <c r="B14" s="24" t="s">
        <v>21</v>
      </c>
      <c r="C14" s="25">
        <f>C8*C12</f>
        <v>30</v>
      </c>
      <c r="D14" s="25">
        <f>D8*D12</f>
        <v>35</v>
      </c>
      <c r="E14" s="25">
        <f>E8*E12</f>
        <v>65</v>
      </c>
      <c r="F14" s="25">
        <f>F8*F12</f>
        <v>80</v>
      </c>
      <c r="G14" s="25">
        <f>G8*G12</f>
        <v>0</v>
      </c>
      <c r="H14" s="25">
        <f>H8*H12</f>
        <v>0</v>
      </c>
      <c r="I14" s="25">
        <f>I8*I12</f>
        <v>0</v>
      </c>
      <c r="J14" s="26">
        <f>J8*J12</f>
        <v>0</v>
      </c>
      <c r="M14" s="24" t="s">
        <v>5</v>
      </c>
      <c r="N14" s="27">
        <f>SUM(C14:K14)*7/1000</f>
        <v>1.47</v>
      </c>
      <c r="O14" s="26" t="s">
        <v>3</v>
      </c>
      <c r="Q14" s="29">
        <f>N14/$C$3*1000</f>
        <v>14.7</v>
      </c>
      <c r="R14" s="26" t="s">
        <v>4</v>
      </c>
      <c r="T14" s="34">
        <f>Q14/20000*1990</f>
        <v>1.46265</v>
      </c>
      <c r="U14" s="35" t="s">
        <v>26</v>
      </c>
    </row>
    <row r="15" spans="1:21" ht="3.75" customHeight="1" thickBot="1" x14ac:dyDescent="0.25">
      <c r="A15" s="16"/>
    </row>
    <row r="16" spans="1:21" ht="15" thickBot="1" x14ac:dyDescent="0.25">
      <c r="A16" s="16"/>
      <c r="B16" s="63" t="s">
        <v>22</v>
      </c>
      <c r="C16" s="64">
        <v>1</v>
      </c>
      <c r="D16" s="64">
        <v>2</v>
      </c>
      <c r="E16" s="64">
        <v>3</v>
      </c>
      <c r="F16" s="64">
        <v>4</v>
      </c>
      <c r="G16" s="64">
        <v>5</v>
      </c>
      <c r="H16" s="64">
        <v>6</v>
      </c>
      <c r="I16" s="64">
        <v>7</v>
      </c>
      <c r="J16" s="64">
        <v>8</v>
      </c>
      <c r="K16" s="65">
        <v>9</v>
      </c>
      <c r="L16" s="5"/>
    </row>
    <row r="17" spans="1:21" x14ac:dyDescent="0.2">
      <c r="A17" s="16"/>
      <c r="B17" s="43" t="s">
        <v>0</v>
      </c>
      <c r="C17" s="44">
        <v>2</v>
      </c>
      <c r="D17" s="44">
        <v>2</v>
      </c>
      <c r="E17" s="44">
        <v>2</v>
      </c>
      <c r="F17" s="44">
        <v>2</v>
      </c>
      <c r="G17" s="44">
        <v>2</v>
      </c>
      <c r="H17" s="44">
        <v>2</v>
      </c>
      <c r="I17" s="44">
        <v>2</v>
      </c>
      <c r="J17" s="44">
        <v>2</v>
      </c>
      <c r="K17" s="45">
        <v>2</v>
      </c>
      <c r="L17" s="6"/>
    </row>
    <row r="18" spans="1:21" ht="28.5" x14ac:dyDescent="0.2">
      <c r="A18" s="16" t="e" vm="3">
        <v>#VALUE!</v>
      </c>
      <c r="B18" s="18" t="s">
        <v>14</v>
      </c>
      <c r="C18" s="12">
        <v>3.5</v>
      </c>
      <c r="D18" s="12">
        <v>3.5</v>
      </c>
      <c r="E18" s="12">
        <v>3.5</v>
      </c>
      <c r="F18" s="12">
        <v>3.5</v>
      </c>
      <c r="G18" s="12">
        <v>3.5</v>
      </c>
      <c r="H18" s="12">
        <v>3.5</v>
      </c>
      <c r="I18" s="12">
        <v>3.5</v>
      </c>
      <c r="J18" s="12">
        <v>2.5</v>
      </c>
      <c r="K18" s="17">
        <v>0</v>
      </c>
      <c r="L18" s="6"/>
    </row>
    <row r="19" spans="1:21" ht="42.75" x14ac:dyDescent="0.2">
      <c r="A19" s="16" t="e" vm="4">
        <v>#VALUE!</v>
      </c>
      <c r="B19" s="18" t="s">
        <v>15</v>
      </c>
      <c r="C19" s="12">
        <v>0</v>
      </c>
      <c r="D19" s="12">
        <v>0.5</v>
      </c>
      <c r="E19" s="12">
        <v>1</v>
      </c>
      <c r="F19" s="12">
        <v>1</v>
      </c>
      <c r="G19" s="12">
        <v>1</v>
      </c>
      <c r="H19" s="12">
        <v>1</v>
      </c>
      <c r="I19" s="12">
        <v>1</v>
      </c>
      <c r="J19" s="12">
        <v>0</v>
      </c>
      <c r="K19" s="17">
        <v>0</v>
      </c>
      <c r="L19" s="6"/>
    </row>
    <row r="20" spans="1:21" ht="43.5" thickBot="1" x14ac:dyDescent="0.25">
      <c r="B20" s="19" t="s">
        <v>31</v>
      </c>
      <c r="C20" s="20">
        <f>C18/4*1.75+$C$2+C19/2*0.45</f>
        <v>1.83125</v>
      </c>
      <c r="D20" s="20">
        <f t="shared" ref="D20:K20" si="1">D18/4*1.75+$C$2+D19/2*0.45</f>
        <v>1.9437500000000001</v>
      </c>
      <c r="E20" s="20">
        <f t="shared" si="1"/>
        <v>2.0562499999999999</v>
      </c>
      <c r="F20" s="20">
        <f t="shared" si="1"/>
        <v>2.0562499999999999</v>
      </c>
      <c r="G20" s="20">
        <f t="shared" si="1"/>
        <v>2.0562499999999999</v>
      </c>
      <c r="H20" s="20">
        <f t="shared" si="1"/>
        <v>2.0562499999999999</v>
      </c>
      <c r="I20" s="20">
        <f t="shared" si="1"/>
        <v>2.0562499999999999</v>
      </c>
      <c r="J20" s="20">
        <f t="shared" si="1"/>
        <v>1.39375</v>
      </c>
      <c r="K20" s="21">
        <f t="shared" si="1"/>
        <v>0.3</v>
      </c>
      <c r="L20" s="7"/>
    </row>
    <row r="21" spans="1:21" ht="4.5" customHeight="1" thickBot="1" x14ac:dyDescent="0.25"/>
    <row r="22" spans="1:21" ht="15" thickBot="1" x14ac:dyDescent="0.25">
      <c r="B22" s="66" t="s">
        <v>2</v>
      </c>
      <c r="C22" s="67"/>
      <c r="D22" s="67"/>
      <c r="E22" s="67"/>
      <c r="F22" s="67"/>
      <c r="G22" s="67"/>
      <c r="H22" s="67"/>
      <c r="I22" s="67"/>
      <c r="J22" s="67"/>
      <c r="K22" s="68"/>
      <c r="M22" s="69" t="s">
        <v>29</v>
      </c>
      <c r="N22" s="70"/>
      <c r="O22" s="71"/>
      <c r="P22" s="2"/>
      <c r="Q22" s="72" t="s">
        <v>24</v>
      </c>
      <c r="R22" s="73"/>
      <c r="T22" s="30" t="s">
        <v>28</v>
      </c>
      <c r="U22" s="31"/>
    </row>
    <row r="23" spans="1:21" ht="15" thickBot="1" x14ac:dyDescent="0.25">
      <c r="B23" s="49" t="s">
        <v>1</v>
      </c>
      <c r="C23" s="50">
        <f>C17*$C$3</f>
        <v>200</v>
      </c>
      <c r="D23" s="50">
        <f>D17*$C$3</f>
        <v>200</v>
      </c>
      <c r="E23" s="50">
        <f>E17*$C$3</f>
        <v>200</v>
      </c>
      <c r="F23" s="50">
        <f>F17*$C$3</f>
        <v>200</v>
      </c>
      <c r="G23" s="50">
        <f>G17*$C$3</f>
        <v>200</v>
      </c>
      <c r="H23" s="50">
        <f>H17*$C$3</f>
        <v>200</v>
      </c>
      <c r="I23" s="50">
        <f>I17*$C$3</f>
        <v>200</v>
      </c>
      <c r="J23" s="50">
        <f>J17*$C$3</f>
        <v>200</v>
      </c>
      <c r="K23" s="51">
        <f>K17*$C$3</f>
        <v>200</v>
      </c>
      <c r="M23" s="49" t="s">
        <v>30</v>
      </c>
      <c r="N23" s="55">
        <f>SUM(C23:K23)*7</f>
        <v>12600</v>
      </c>
      <c r="O23" s="51" t="s">
        <v>3</v>
      </c>
      <c r="Q23" s="56">
        <f>N23/$C$3</f>
        <v>126</v>
      </c>
      <c r="R23" s="51" t="s">
        <v>3</v>
      </c>
      <c r="T23" s="74"/>
      <c r="U23" s="75"/>
    </row>
    <row r="24" spans="1:21" x14ac:dyDescent="0.2">
      <c r="B24" s="22" t="s">
        <v>18</v>
      </c>
      <c r="C24" s="3">
        <f>C18*C23</f>
        <v>700</v>
      </c>
      <c r="D24" s="3">
        <f>D18*D23</f>
        <v>700</v>
      </c>
      <c r="E24" s="3">
        <f>E18*E23</f>
        <v>700</v>
      </c>
      <c r="F24" s="3">
        <f>F18*F23</f>
        <v>700</v>
      </c>
      <c r="G24" s="3">
        <f>G18*G23</f>
        <v>700</v>
      </c>
      <c r="H24" s="3">
        <f>H18*H23</f>
        <v>700</v>
      </c>
      <c r="I24" s="3">
        <f>I18*I23</f>
        <v>700</v>
      </c>
      <c r="J24" s="3">
        <f>J18*J23</f>
        <v>500</v>
      </c>
      <c r="K24" s="23">
        <f>K18*K23</f>
        <v>0</v>
      </c>
      <c r="M24" s="22" t="s">
        <v>16</v>
      </c>
      <c r="N24" s="4">
        <f>SUM(C24:K24)*7/1000</f>
        <v>37.799999999999997</v>
      </c>
      <c r="O24" s="23" t="s">
        <v>3</v>
      </c>
      <c r="Q24" s="28">
        <f>N24/$C$3*1000</f>
        <v>377.99999999999994</v>
      </c>
      <c r="R24" s="23" t="s">
        <v>4</v>
      </c>
      <c r="T24" s="57">
        <f>Q24/20000*2900</f>
        <v>54.809999999999988</v>
      </c>
      <c r="U24" s="58" t="s">
        <v>26</v>
      </c>
    </row>
    <row r="25" spans="1:21" ht="15" thickBot="1" x14ac:dyDescent="0.25">
      <c r="B25" s="24" t="s">
        <v>19</v>
      </c>
      <c r="C25" s="25">
        <f>C19*C23</f>
        <v>0</v>
      </c>
      <c r="D25" s="25">
        <f>D19*D23</f>
        <v>100</v>
      </c>
      <c r="E25" s="25">
        <f>E19*E23</f>
        <v>200</v>
      </c>
      <c r="F25" s="25">
        <f>F19*F23</f>
        <v>200</v>
      </c>
      <c r="G25" s="25">
        <f>G19*G23</f>
        <v>200</v>
      </c>
      <c r="H25" s="25">
        <f>H19*H23</f>
        <v>200</v>
      </c>
      <c r="I25" s="25">
        <f>I19*I23</f>
        <v>200</v>
      </c>
      <c r="J25" s="25">
        <f>J19*J23</f>
        <v>0</v>
      </c>
      <c r="K25" s="26">
        <f>K19*K23</f>
        <v>0</v>
      </c>
      <c r="M25" s="24" t="s">
        <v>17</v>
      </c>
      <c r="N25" s="27">
        <f>SUM(C25:K25)*7/1000</f>
        <v>7.7</v>
      </c>
      <c r="O25" s="26" t="s">
        <v>3</v>
      </c>
      <c r="Q25" s="29">
        <f>N25/$C$3*1000</f>
        <v>77</v>
      </c>
      <c r="R25" s="26" t="s">
        <v>4</v>
      </c>
      <c r="T25" s="34">
        <f>Q25/20000*3600</f>
        <v>13.860000000000001</v>
      </c>
      <c r="U25" s="35" t="s">
        <v>26</v>
      </c>
    </row>
    <row r="26" spans="1:21" ht="6" customHeight="1" thickBot="1" x14ac:dyDescent="0.25"/>
    <row r="27" spans="1:21" ht="15.75" thickBot="1" x14ac:dyDescent="0.25">
      <c r="R27" s="9" t="s">
        <v>27</v>
      </c>
      <c r="S27" s="10"/>
      <c r="T27" s="11">
        <f>T25+T24+T14+T13</f>
        <v>82.617149999999981</v>
      </c>
      <c r="U27" s="15" t="s">
        <v>25</v>
      </c>
    </row>
    <row r="28" spans="1:21" ht="8.25" customHeight="1" x14ac:dyDescent="0.2"/>
  </sheetData>
  <sheetProtection algorithmName="SHA-512" hashValue="jurxvdQOmx0BmoglN6tjwMPaktQI251LjvBUN0T0LSxXtPxFNGFuHdto7vB4aFJKd6QPKzR5+swGCSYnSg6d1Q==" saltValue="SWdqubdZF6AStX7wrMZQcg==" spinCount="100000" sheet="1" objects="1" scenarios="1"/>
  <mergeCells count="10">
    <mergeCell ref="T11:U12"/>
    <mergeCell ref="T22:U23"/>
    <mergeCell ref="M8:U8"/>
    <mergeCell ref="M9:N9"/>
    <mergeCell ref="Q11:R11"/>
    <mergeCell ref="B11:J11"/>
    <mergeCell ref="M11:O11"/>
    <mergeCell ref="M22:O22"/>
    <mergeCell ref="Q22:R22"/>
    <mergeCell ref="B22:K22"/>
  </mergeCells>
  <hyperlinks>
    <hyperlink ref="M9" r:id="rId1" xr:uid="{7E76D389-C4D2-4CA8-AA23-AE49B74F48C7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4FDE47-6C4A-49C6-8F86-4AF726EC049A}">
  <dimension ref="A1:U36"/>
  <sheetViews>
    <sheetView tabSelected="1" zoomScale="160" zoomScaleNormal="160" workbookViewId="0">
      <selection activeCell="I9" sqref="I9"/>
    </sheetView>
  </sheetViews>
  <sheetFormatPr defaultRowHeight="14.25" x14ac:dyDescent="0.2"/>
  <cols>
    <col min="1" max="1" width="7.875" style="1" customWidth="1"/>
    <col min="2" max="2" width="27.375" style="1" customWidth="1"/>
    <col min="3" max="11" width="4.75" style="1" customWidth="1"/>
    <col min="12" max="12" width="2.25" style="1" customWidth="1"/>
    <col min="13" max="13" width="12.5" style="1" customWidth="1"/>
    <col min="14" max="14" width="9.625" style="1" customWidth="1"/>
    <col min="15" max="15" width="2.75" style="1" customWidth="1"/>
    <col min="16" max="16" width="0.625" style="1" customWidth="1"/>
    <col min="17" max="17" width="9.125" style="1" customWidth="1"/>
    <col min="18" max="18" width="5.375" style="1" customWidth="1"/>
    <col min="19" max="19" width="2.5" style="1" customWidth="1"/>
    <col min="20" max="20" width="10" style="1" customWidth="1"/>
    <col min="21" max="21" width="9" style="1"/>
    <col min="22" max="22" width="1.125" style="1" customWidth="1"/>
    <col min="23" max="16384" width="9" style="1"/>
  </cols>
  <sheetData>
    <row r="1" spans="1:21" ht="6.75" customHeight="1" thickBot="1" x14ac:dyDescent="0.25"/>
    <row r="2" spans="1:21" x14ac:dyDescent="0.2">
      <c r="B2" s="38" t="s">
        <v>12</v>
      </c>
      <c r="C2" s="39">
        <v>0.3</v>
      </c>
      <c r="D2" s="40" t="s">
        <v>13</v>
      </c>
    </row>
    <row r="3" spans="1:21" ht="15" thickBot="1" x14ac:dyDescent="0.25">
      <c r="B3" s="24" t="s">
        <v>7</v>
      </c>
      <c r="C3" s="41">
        <v>100</v>
      </c>
      <c r="D3" s="42" t="s">
        <v>8</v>
      </c>
    </row>
    <row r="4" spans="1:21" ht="5.25" customHeight="1" thickBot="1" x14ac:dyDescent="0.25"/>
    <row r="5" spans="1:21" ht="16.5" customHeight="1" thickBot="1" x14ac:dyDescent="0.25">
      <c r="B5" s="46" t="s">
        <v>23</v>
      </c>
      <c r="C5" s="47">
        <v>1</v>
      </c>
      <c r="D5" s="47">
        <v>2</v>
      </c>
      <c r="E5" s="47">
        <v>3</v>
      </c>
      <c r="F5" s="47">
        <v>4</v>
      </c>
      <c r="G5" s="47">
        <v>5</v>
      </c>
      <c r="H5" s="47">
        <v>6</v>
      </c>
      <c r="I5" s="47">
        <v>7</v>
      </c>
      <c r="J5" s="48">
        <v>8</v>
      </c>
    </row>
    <row r="6" spans="1:21" ht="21.75" customHeight="1" x14ac:dyDescent="0.2">
      <c r="B6" s="43" t="s">
        <v>0</v>
      </c>
      <c r="C6" s="44">
        <v>0.6</v>
      </c>
      <c r="D6" s="44">
        <v>0.7</v>
      </c>
      <c r="E6" s="44">
        <v>1.3</v>
      </c>
      <c r="F6" s="44">
        <v>1.6</v>
      </c>
      <c r="G6" s="44">
        <v>0</v>
      </c>
      <c r="H6" s="44">
        <v>0</v>
      </c>
      <c r="I6" s="44">
        <v>0</v>
      </c>
      <c r="J6" s="45">
        <v>0</v>
      </c>
    </row>
    <row r="7" spans="1:21" ht="22.5" customHeight="1" x14ac:dyDescent="0.2">
      <c r="A7" s="16" t="e" vm="1">
        <v>#VALUE!</v>
      </c>
      <c r="B7" s="85" t="s">
        <v>9</v>
      </c>
      <c r="C7" s="12">
        <v>2.5</v>
      </c>
      <c r="D7" s="12">
        <v>3</v>
      </c>
      <c r="E7" s="12">
        <v>3</v>
      </c>
      <c r="F7" s="12">
        <v>3</v>
      </c>
      <c r="G7" s="12">
        <v>0</v>
      </c>
      <c r="H7" s="12">
        <v>0</v>
      </c>
      <c r="I7" s="12">
        <v>0</v>
      </c>
      <c r="J7" s="17">
        <v>0</v>
      </c>
    </row>
    <row r="8" spans="1:21" ht="22.5" customHeight="1" x14ac:dyDescent="0.2">
      <c r="A8" s="16" t="e" vm="2">
        <v>#VALUE!</v>
      </c>
      <c r="B8" s="85" t="s">
        <v>10</v>
      </c>
      <c r="C8" s="12">
        <v>0.5</v>
      </c>
      <c r="D8" s="12">
        <v>0.5</v>
      </c>
      <c r="E8" s="12">
        <v>0.5</v>
      </c>
      <c r="F8" s="12">
        <v>0.5</v>
      </c>
      <c r="G8" s="12">
        <v>0</v>
      </c>
      <c r="H8" s="12">
        <v>0</v>
      </c>
      <c r="I8" s="12">
        <v>0</v>
      </c>
      <c r="J8" s="17">
        <v>0</v>
      </c>
    </row>
    <row r="9" spans="1:21" ht="22.5" customHeight="1" x14ac:dyDescent="0.2">
      <c r="A9" s="16" t="e" vm="5">
        <v>#VALUE!</v>
      </c>
      <c r="B9" s="86" t="s">
        <v>38</v>
      </c>
      <c r="C9" s="12">
        <v>0.5</v>
      </c>
      <c r="D9" s="12">
        <v>0.5</v>
      </c>
      <c r="E9" s="12">
        <v>0.5</v>
      </c>
      <c r="F9" s="12">
        <v>0.5</v>
      </c>
      <c r="G9" s="12">
        <v>0</v>
      </c>
      <c r="H9" s="12">
        <v>0</v>
      </c>
      <c r="I9" s="12">
        <v>0</v>
      </c>
      <c r="J9" s="17">
        <v>0</v>
      </c>
      <c r="M9" s="8" t="s">
        <v>32</v>
      </c>
      <c r="N9" s="8"/>
      <c r="O9" s="8"/>
      <c r="P9" s="8"/>
      <c r="Q9" s="8"/>
      <c r="R9" s="8"/>
      <c r="S9" s="8"/>
      <c r="T9" s="8"/>
      <c r="U9" s="8"/>
    </row>
    <row r="10" spans="1:21" ht="22.5" customHeight="1" x14ac:dyDescent="0.2">
      <c r="A10" s="16" t="e" vm="6">
        <v>#VALUE!</v>
      </c>
      <c r="B10" s="86" t="s">
        <v>39</v>
      </c>
      <c r="C10" s="12">
        <v>0.5</v>
      </c>
      <c r="D10" s="12">
        <v>0.5</v>
      </c>
      <c r="E10" s="12">
        <v>0.5</v>
      </c>
      <c r="F10" s="12">
        <v>0.5</v>
      </c>
      <c r="G10" s="12">
        <v>0</v>
      </c>
      <c r="H10" s="12">
        <v>0</v>
      </c>
      <c r="I10" s="12">
        <v>0</v>
      </c>
      <c r="J10" s="17">
        <v>0</v>
      </c>
      <c r="M10" s="8"/>
      <c r="N10" s="8"/>
      <c r="O10" s="8"/>
      <c r="P10" s="8"/>
      <c r="Q10" s="8"/>
      <c r="R10" s="8"/>
      <c r="S10" s="8"/>
      <c r="T10" s="8"/>
      <c r="U10" s="8"/>
    </row>
    <row r="11" spans="1:21" ht="32.25" customHeight="1" thickBot="1" x14ac:dyDescent="0.25">
      <c r="A11" s="16"/>
      <c r="B11" s="87" t="s">
        <v>11</v>
      </c>
      <c r="C11" s="20">
        <f>C7/5*2.4+$C$2+C8/2*0.5</f>
        <v>1.625</v>
      </c>
      <c r="D11" s="20">
        <f t="shared" ref="D11:J11" si="0">D7/5*2.4+$C$2+D8/2*0.5</f>
        <v>1.865</v>
      </c>
      <c r="E11" s="20">
        <f t="shared" si="0"/>
        <v>1.865</v>
      </c>
      <c r="F11" s="20">
        <f t="shared" si="0"/>
        <v>1.865</v>
      </c>
      <c r="G11" s="20">
        <f t="shared" si="0"/>
        <v>0.3</v>
      </c>
      <c r="H11" s="20">
        <f t="shared" si="0"/>
        <v>0.3</v>
      </c>
      <c r="I11" s="20">
        <f t="shared" si="0"/>
        <v>0.3</v>
      </c>
      <c r="J11" s="21">
        <f t="shared" si="0"/>
        <v>0.3</v>
      </c>
      <c r="M11" s="13" t="s">
        <v>33</v>
      </c>
      <c r="N11" s="13"/>
      <c r="O11" s="14"/>
      <c r="P11" s="14"/>
      <c r="Q11" s="14" t="s">
        <v>34</v>
      </c>
      <c r="R11" s="14"/>
      <c r="S11" s="14" t="s">
        <v>35</v>
      </c>
      <c r="T11" s="14"/>
      <c r="U11" s="14"/>
    </row>
    <row r="12" spans="1:21" ht="5.25" customHeight="1" thickBot="1" x14ac:dyDescent="0.25">
      <c r="A12" s="16"/>
    </row>
    <row r="13" spans="1:21" ht="15" thickBot="1" x14ac:dyDescent="0.25">
      <c r="A13" s="16"/>
      <c r="B13" s="77" t="s">
        <v>2</v>
      </c>
      <c r="C13" s="78"/>
      <c r="D13" s="78"/>
      <c r="E13" s="78"/>
      <c r="F13" s="78"/>
      <c r="G13" s="78"/>
      <c r="H13" s="78"/>
      <c r="I13" s="78"/>
      <c r="J13" s="79"/>
      <c r="M13" s="77" t="s">
        <v>29</v>
      </c>
      <c r="N13" s="78"/>
      <c r="O13" s="79"/>
      <c r="P13" s="2"/>
      <c r="Q13" s="92" t="s">
        <v>24</v>
      </c>
      <c r="R13" s="93"/>
      <c r="T13" s="36" t="s">
        <v>28</v>
      </c>
      <c r="U13" s="37"/>
    </row>
    <row r="14" spans="1:21" ht="15" thickBot="1" x14ac:dyDescent="0.25">
      <c r="A14" s="16"/>
      <c r="B14" s="38" t="s">
        <v>1</v>
      </c>
      <c r="C14" s="80">
        <f>C6*$C$3</f>
        <v>60</v>
      </c>
      <c r="D14" s="80">
        <f>D6*$C$3</f>
        <v>70</v>
      </c>
      <c r="E14" s="80">
        <f>E6*$C$3</f>
        <v>130</v>
      </c>
      <c r="F14" s="80">
        <f>F6*$C$3</f>
        <v>160</v>
      </c>
      <c r="G14" s="80">
        <f>G6*$C$3</f>
        <v>0</v>
      </c>
      <c r="H14" s="80">
        <f>H6*$C$3</f>
        <v>0</v>
      </c>
      <c r="I14" s="80">
        <f>I6*$C$3</f>
        <v>0</v>
      </c>
      <c r="J14" s="81">
        <f>J6*$C$3</f>
        <v>0</v>
      </c>
      <c r="M14" s="38" t="s">
        <v>30</v>
      </c>
      <c r="N14" s="91">
        <f>SUM(C14:K14)*7</f>
        <v>2940</v>
      </c>
      <c r="O14" s="81" t="s">
        <v>3</v>
      </c>
      <c r="Q14" s="94">
        <f>N14/$C$3</f>
        <v>29.4</v>
      </c>
      <c r="R14" s="81" t="s">
        <v>3</v>
      </c>
      <c r="T14" s="95"/>
      <c r="U14" s="96"/>
    </row>
    <row r="15" spans="1:21" x14ac:dyDescent="0.2">
      <c r="A15" s="16"/>
      <c r="B15" s="22" t="s">
        <v>20</v>
      </c>
      <c r="C15" s="3">
        <f>C7*C14</f>
        <v>150</v>
      </c>
      <c r="D15" s="3">
        <f>D7*D14</f>
        <v>210</v>
      </c>
      <c r="E15" s="3">
        <f>E7*E14</f>
        <v>390</v>
      </c>
      <c r="F15" s="3">
        <f>F7*F14</f>
        <v>480</v>
      </c>
      <c r="G15" s="3">
        <f>G7*G14</f>
        <v>0</v>
      </c>
      <c r="H15" s="3">
        <f>H7*H14</f>
        <v>0</v>
      </c>
      <c r="I15" s="3">
        <f>I7*I14</f>
        <v>0</v>
      </c>
      <c r="J15" s="23">
        <f>J7*J14</f>
        <v>0</v>
      </c>
      <c r="M15" s="22" t="s">
        <v>6</v>
      </c>
      <c r="N15" s="4">
        <f>SUM(C15:K15)*7/1000</f>
        <v>8.61</v>
      </c>
      <c r="O15" s="23" t="s">
        <v>3</v>
      </c>
      <c r="Q15" s="28">
        <f>N15/$C$3*1000</f>
        <v>86.1</v>
      </c>
      <c r="R15" s="23" t="s">
        <v>4</v>
      </c>
      <c r="T15" s="97">
        <f>Q15/20000*2900</f>
        <v>12.484499999999999</v>
      </c>
      <c r="U15" s="98" t="s">
        <v>26</v>
      </c>
    </row>
    <row r="16" spans="1:21" x14ac:dyDescent="0.2">
      <c r="A16" s="16"/>
      <c r="B16" s="22" t="s">
        <v>21</v>
      </c>
      <c r="C16" s="3">
        <f>C8*C14</f>
        <v>30</v>
      </c>
      <c r="D16" s="3">
        <f>D8*D14</f>
        <v>35</v>
      </c>
      <c r="E16" s="3">
        <f>E8*E14</f>
        <v>65</v>
      </c>
      <c r="F16" s="3">
        <f>F8*F14</f>
        <v>80</v>
      </c>
      <c r="G16" s="3">
        <f>G8*G14</f>
        <v>0</v>
      </c>
      <c r="H16" s="3">
        <f>H8*H14</f>
        <v>0</v>
      </c>
      <c r="I16" s="3">
        <f>I8*I14</f>
        <v>0</v>
      </c>
      <c r="J16" s="23">
        <f>J8*J14</f>
        <v>0</v>
      </c>
      <c r="M16" s="22" t="s">
        <v>5</v>
      </c>
      <c r="N16" s="4">
        <f>SUM(C16:K16)*7/1000</f>
        <v>1.47</v>
      </c>
      <c r="O16" s="23" t="s">
        <v>3</v>
      </c>
      <c r="Q16" s="28">
        <f>N16/$C$3*1000</f>
        <v>14.7</v>
      </c>
      <c r="R16" s="23" t="s">
        <v>4</v>
      </c>
      <c r="T16" s="32">
        <f>Q16/20000*1990</f>
        <v>1.46265</v>
      </c>
      <c r="U16" s="33" t="s">
        <v>26</v>
      </c>
    </row>
    <row r="17" spans="1:21" x14ac:dyDescent="0.2">
      <c r="A17" s="16"/>
      <c r="B17" s="22" t="s">
        <v>40</v>
      </c>
      <c r="C17" s="3">
        <f>C9*C14</f>
        <v>30</v>
      </c>
      <c r="D17" s="3">
        <f t="shared" ref="D17:J17" si="1">D9*D14</f>
        <v>35</v>
      </c>
      <c r="E17" s="3">
        <f t="shared" si="1"/>
        <v>65</v>
      </c>
      <c r="F17" s="3">
        <f t="shared" si="1"/>
        <v>80</v>
      </c>
      <c r="G17" s="3">
        <f t="shared" si="1"/>
        <v>0</v>
      </c>
      <c r="H17" s="3">
        <f t="shared" si="1"/>
        <v>0</v>
      </c>
      <c r="I17" s="3">
        <f t="shared" si="1"/>
        <v>0</v>
      </c>
      <c r="J17" s="23">
        <f t="shared" si="1"/>
        <v>0</v>
      </c>
      <c r="M17" s="22" t="s">
        <v>36</v>
      </c>
      <c r="N17" s="4">
        <f t="shared" ref="N17:N18" si="2">SUM(C17:K17)*7/1000</f>
        <v>1.47</v>
      </c>
      <c r="O17" s="23" t="s">
        <v>3</v>
      </c>
      <c r="Q17" s="28">
        <f t="shared" ref="Q17:Q18" si="3">N17/$C$3*1000</f>
        <v>14.7</v>
      </c>
      <c r="R17" s="23" t="s">
        <v>4</v>
      </c>
      <c r="T17" s="32">
        <f>Q17/20000*2900</f>
        <v>2.1315</v>
      </c>
      <c r="U17" s="33" t="s">
        <v>26</v>
      </c>
    </row>
    <row r="18" spans="1:21" ht="15" thickBot="1" x14ac:dyDescent="0.25">
      <c r="A18" s="16"/>
      <c r="B18" s="24" t="s">
        <v>41</v>
      </c>
      <c r="C18" s="25">
        <f>C10*C14</f>
        <v>30</v>
      </c>
      <c r="D18" s="25">
        <f t="shared" ref="D18:J18" si="4">D10*D14</f>
        <v>35</v>
      </c>
      <c r="E18" s="25">
        <f t="shared" si="4"/>
        <v>65</v>
      </c>
      <c r="F18" s="25">
        <f t="shared" si="4"/>
        <v>80</v>
      </c>
      <c r="G18" s="25">
        <f t="shared" si="4"/>
        <v>0</v>
      </c>
      <c r="H18" s="25">
        <f t="shared" si="4"/>
        <v>0</v>
      </c>
      <c r="I18" s="25">
        <f t="shared" si="4"/>
        <v>0</v>
      </c>
      <c r="J18" s="26">
        <f t="shared" si="4"/>
        <v>0</v>
      </c>
      <c r="M18" s="24" t="s">
        <v>37</v>
      </c>
      <c r="N18" s="27">
        <f t="shared" si="2"/>
        <v>1.47</v>
      </c>
      <c r="O18" s="26" t="s">
        <v>3</v>
      </c>
      <c r="Q18" s="29">
        <f t="shared" si="3"/>
        <v>14.7</v>
      </c>
      <c r="R18" s="26" t="s">
        <v>4</v>
      </c>
      <c r="T18" s="34">
        <f>Q18/20000*3690</f>
        <v>2.7121499999999998</v>
      </c>
      <c r="U18" s="35" t="s">
        <v>26</v>
      </c>
    </row>
    <row r="19" spans="1:21" ht="3.75" customHeight="1" thickBot="1" x14ac:dyDescent="0.25">
      <c r="A19" s="16"/>
    </row>
    <row r="20" spans="1:21" ht="15" thickBot="1" x14ac:dyDescent="0.25">
      <c r="A20" s="16"/>
      <c r="B20" s="63" t="s">
        <v>22</v>
      </c>
      <c r="C20" s="64">
        <v>1</v>
      </c>
      <c r="D20" s="64">
        <v>2</v>
      </c>
      <c r="E20" s="64">
        <v>3</v>
      </c>
      <c r="F20" s="64">
        <v>4</v>
      </c>
      <c r="G20" s="64">
        <v>5</v>
      </c>
      <c r="H20" s="64">
        <v>6</v>
      </c>
      <c r="I20" s="64">
        <v>7</v>
      </c>
      <c r="J20" s="64">
        <v>8</v>
      </c>
      <c r="K20" s="65">
        <v>9</v>
      </c>
      <c r="L20" s="5"/>
    </row>
    <row r="21" spans="1:21" x14ac:dyDescent="0.2">
      <c r="A21" s="16"/>
      <c r="B21" s="43" t="s">
        <v>0</v>
      </c>
      <c r="C21" s="44">
        <v>2</v>
      </c>
      <c r="D21" s="44">
        <v>2</v>
      </c>
      <c r="E21" s="44">
        <v>2</v>
      </c>
      <c r="F21" s="44">
        <v>2</v>
      </c>
      <c r="G21" s="44">
        <v>2</v>
      </c>
      <c r="H21" s="44">
        <v>2</v>
      </c>
      <c r="I21" s="44">
        <v>2</v>
      </c>
      <c r="J21" s="44">
        <v>2</v>
      </c>
      <c r="K21" s="45">
        <v>2</v>
      </c>
      <c r="L21" s="6"/>
    </row>
    <row r="22" spans="1:21" ht="23.25" customHeight="1" x14ac:dyDescent="0.2">
      <c r="A22" s="16" t="e" vm="3">
        <v>#VALUE!</v>
      </c>
      <c r="B22" s="85" t="s">
        <v>14</v>
      </c>
      <c r="C22" s="12">
        <v>3.5</v>
      </c>
      <c r="D22" s="12">
        <v>3.5</v>
      </c>
      <c r="E22" s="12">
        <v>3.5</v>
      </c>
      <c r="F22" s="12">
        <v>3.5</v>
      </c>
      <c r="G22" s="12">
        <v>3.5</v>
      </c>
      <c r="H22" s="12">
        <v>3.5</v>
      </c>
      <c r="I22" s="12">
        <v>3.5</v>
      </c>
      <c r="J22" s="12">
        <v>2.5</v>
      </c>
      <c r="K22" s="17">
        <v>0</v>
      </c>
      <c r="L22" s="6"/>
    </row>
    <row r="23" spans="1:21" ht="23.25" customHeight="1" x14ac:dyDescent="0.2">
      <c r="A23" s="16" t="e" vm="4">
        <v>#VALUE!</v>
      </c>
      <c r="B23" s="85" t="s">
        <v>15</v>
      </c>
      <c r="C23" s="12">
        <v>0</v>
      </c>
      <c r="D23" s="12">
        <v>0.5</v>
      </c>
      <c r="E23" s="12">
        <v>1</v>
      </c>
      <c r="F23" s="12">
        <v>1</v>
      </c>
      <c r="G23" s="12">
        <v>1</v>
      </c>
      <c r="H23" s="12">
        <v>1</v>
      </c>
      <c r="I23" s="12">
        <v>1</v>
      </c>
      <c r="J23" s="12">
        <v>0</v>
      </c>
      <c r="K23" s="17">
        <v>0</v>
      </c>
      <c r="L23" s="6"/>
    </row>
    <row r="24" spans="1:21" ht="23.25" customHeight="1" x14ac:dyDescent="0.2">
      <c r="A24" s="16" t="e" vm="5">
        <v>#VALUE!</v>
      </c>
      <c r="B24" s="86" t="s">
        <v>38</v>
      </c>
      <c r="C24" s="12">
        <v>0.5</v>
      </c>
      <c r="D24" s="12">
        <v>0.5</v>
      </c>
      <c r="E24" s="12">
        <v>0.5</v>
      </c>
      <c r="F24" s="12">
        <v>0.5</v>
      </c>
      <c r="G24" s="12">
        <v>0.5</v>
      </c>
      <c r="H24" s="12">
        <v>0</v>
      </c>
      <c r="I24" s="12">
        <v>0</v>
      </c>
      <c r="J24" s="12">
        <v>0</v>
      </c>
      <c r="K24" s="76">
        <v>0</v>
      </c>
      <c r="L24" s="6"/>
    </row>
    <row r="25" spans="1:21" ht="23.25" customHeight="1" x14ac:dyDescent="0.2">
      <c r="A25" s="16" t="e" vm="6">
        <v>#VALUE!</v>
      </c>
      <c r="B25" s="86" t="s">
        <v>39</v>
      </c>
      <c r="C25" s="12">
        <v>0.5</v>
      </c>
      <c r="D25" s="12">
        <v>0.5</v>
      </c>
      <c r="E25" s="12">
        <v>0.5</v>
      </c>
      <c r="F25" s="12">
        <v>0.5</v>
      </c>
      <c r="G25" s="12">
        <v>0.5</v>
      </c>
      <c r="H25" s="12">
        <v>0.5</v>
      </c>
      <c r="I25" s="12">
        <v>0.5</v>
      </c>
      <c r="J25" s="12">
        <v>0.5</v>
      </c>
      <c r="K25" s="76">
        <v>0</v>
      </c>
      <c r="L25" s="6"/>
    </row>
    <row r="26" spans="1:21" ht="32.25" thickBot="1" x14ac:dyDescent="0.25">
      <c r="B26" s="87" t="s">
        <v>31</v>
      </c>
      <c r="C26" s="20">
        <f>C22/4*1.75+$C$2+C23/2*0.45</f>
        <v>1.83125</v>
      </c>
      <c r="D26" s="20">
        <f t="shared" ref="D26:K26" si="5">D22/4*1.75+$C$2+D23/2*0.45</f>
        <v>1.9437500000000001</v>
      </c>
      <c r="E26" s="20">
        <f t="shared" si="5"/>
        <v>2.0562499999999999</v>
      </c>
      <c r="F26" s="20">
        <f t="shared" si="5"/>
        <v>2.0562499999999999</v>
      </c>
      <c r="G26" s="20">
        <f t="shared" si="5"/>
        <v>2.0562499999999999</v>
      </c>
      <c r="H26" s="20">
        <f t="shared" si="5"/>
        <v>2.0562499999999999</v>
      </c>
      <c r="I26" s="20">
        <f t="shared" si="5"/>
        <v>2.0562499999999999</v>
      </c>
      <c r="J26" s="20">
        <f t="shared" si="5"/>
        <v>1.39375</v>
      </c>
      <c r="K26" s="21">
        <f t="shared" si="5"/>
        <v>0.3</v>
      </c>
      <c r="L26" s="7"/>
    </row>
    <row r="27" spans="1:21" ht="4.5" customHeight="1" thickBot="1" x14ac:dyDescent="0.25"/>
    <row r="28" spans="1:21" ht="15" thickBot="1" x14ac:dyDescent="0.25">
      <c r="B28" s="82" t="s">
        <v>2</v>
      </c>
      <c r="C28" s="83"/>
      <c r="D28" s="83"/>
      <c r="E28" s="83"/>
      <c r="F28" s="83"/>
      <c r="G28" s="83"/>
      <c r="H28" s="83"/>
      <c r="I28" s="83"/>
      <c r="J28" s="83"/>
      <c r="K28" s="84"/>
      <c r="M28" s="88" t="s">
        <v>29</v>
      </c>
      <c r="N28" s="89"/>
      <c r="O28" s="90"/>
      <c r="P28" s="2"/>
      <c r="Q28" s="101" t="s">
        <v>24</v>
      </c>
      <c r="R28" s="102"/>
      <c r="T28" s="30" t="s">
        <v>28</v>
      </c>
      <c r="U28" s="31"/>
    </row>
    <row r="29" spans="1:21" ht="15" thickBot="1" x14ac:dyDescent="0.25">
      <c r="B29" s="38" t="s">
        <v>1</v>
      </c>
      <c r="C29" s="80">
        <f>C21*$C$3</f>
        <v>200</v>
      </c>
      <c r="D29" s="80">
        <f>D21*$C$3</f>
        <v>200</v>
      </c>
      <c r="E29" s="80">
        <f>E21*$C$3</f>
        <v>200</v>
      </c>
      <c r="F29" s="80">
        <f>F21*$C$3</f>
        <v>200</v>
      </c>
      <c r="G29" s="80">
        <f>G21*$C$3</f>
        <v>200</v>
      </c>
      <c r="H29" s="80">
        <f>H21*$C$3</f>
        <v>200</v>
      </c>
      <c r="I29" s="80">
        <f>I21*$C$3</f>
        <v>200</v>
      </c>
      <c r="J29" s="80">
        <f>J21*$C$3</f>
        <v>200</v>
      </c>
      <c r="K29" s="81">
        <f>K21*$C$3</f>
        <v>200</v>
      </c>
      <c r="M29" s="38" t="s">
        <v>30</v>
      </c>
      <c r="N29" s="91">
        <f>SUM(C29:K29)*7</f>
        <v>12600</v>
      </c>
      <c r="O29" s="81" t="s">
        <v>3</v>
      </c>
      <c r="Q29" s="94">
        <f>N29/$C$3</f>
        <v>126</v>
      </c>
      <c r="R29" s="81" t="s">
        <v>3</v>
      </c>
      <c r="T29" s="99"/>
      <c r="U29" s="100"/>
    </row>
    <row r="30" spans="1:21" x14ac:dyDescent="0.2">
      <c r="B30" s="22" t="s">
        <v>18</v>
      </c>
      <c r="C30" s="3">
        <f>C22*C29</f>
        <v>700</v>
      </c>
      <c r="D30" s="3">
        <f>D22*D29</f>
        <v>700</v>
      </c>
      <c r="E30" s="3">
        <f>E22*E29</f>
        <v>700</v>
      </c>
      <c r="F30" s="3">
        <f>F22*F29</f>
        <v>700</v>
      </c>
      <c r="G30" s="3">
        <f>G22*G29</f>
        <v>700</v>
      </c>
      <c r="H30" s="3">
        <f>H22*H29</f>
        <v>700</v>
      </c>
      <c r="I30" s="3">
        <f>I22*I29</f>
        <v>700</v>
      </c>
      <c r="J30" s="3">
        <f>J22*J29</f>
        <v>500</v>
      </c>
      <c r="K30" s="23">
        <f>K22*K29</f>
        <v>0</v>
      </c>
      <c r="M30" s="22" t="s">
        <v>16</v>
      </c>
      <c r="N30" s="4">
        <f>SUM(C30:K30)*7/1000</f>
        <v>37.799999999999997</v>
      </c>
      <c r="O30" s="23" t="s">
        <v>3</v>
      </c>
      <c r="Q30" s="28">
        <f>N30/$C$3*1000</f>
        <v>377.99999999999994</v>
      </c>
      <c r="R30" s="23" t="s">
        <v>4</v>
      </c>
      <c r="T30" s="97">
        <f>Q30/20000*2900</f>
        <v>54.809999999999988</v>
      </c>
      <c r="U30" s="98" t="s">
        <v>26</v>
      </c>
    </row>
    <row r="31" spans="1:21" x14ac:dyDescent="0.2">
      <c r="B31" s="22" t="s">
        <v>19</v>
      </c>
      <c r="C31" s="3">
        <f>C23*C29</f>
        <v>0</v>
      </c>
      <c r="D31" s="3">
        <f>D23*D29</f>
        <v>100</v>
      </c>
      <c r="E31" s="3">
        <f>E23*E29</f>
        <v>200</v>
      </c>
      <c r="F31" s="3">
        <f>F23*F29</f>
        <v>200</v>
      </c>
      <c r="G31" s="3">
        <f>G23*G29</f>
        <v>200</v>
      </c>
      <c r="H31" s="3">
        <f>H23*H29</f>
        <v>200</v>
      </c>
      <c r="I31" s="3">
        <f>I23*I29</f>
        <v>200</v>
      </c>
      <c r="J31" s="3">
        <f>J23*J29</f>
        <v>0</v>
      </c>
      <c r="K31" s="23">
        <f>K23*K29</f>
        <v>0</v>
      </c>
      <c r="M31" s="22" t="s">
        <v>17</v>
      </c>
      <c r="N31" s="4">
        <f>SUM(C31:K31)*7/1000</f>
        <v>7.7</v>
      </c>
      <c r="O31" s="23" t="s">
        <v>3</v>
      </c>
      <c r="Q31" s="28">
        <f>N31/$C$3*1000</f>
        <v>77</v>
      </c>
      <c r="R31" s="23" t="s">
        <v>4</v>
      </c>
      <c r="T31" s="32">
        <f>Q31/20000*3600</f>
        <v>13.860000000000001</v>
      </c>
      <c r="U31" s="33" t="s">
        <v>26</v>
      </c>
    </row>
    <row r="32" spans="1:21" x14ac:dyDescent="0.2">
      <c r="B32" s="22" t="s">
        <v>40</v>
      </c>
      <c r="C32" s="3">
        <f>C24*C29</f>
        <v>100</v>
      </c>
      <c r="D32" s="3">
        <f t="shared" ref="D32:J32" si="6">D24*D29</f>
        <v>100</v>
      </c>
      <c r="E32" s="3">
        <f t="shared" si="6"/>
        <v>100</v>
      </c>
      <c r="F32" s="3">
        <f t="shared" si="6"/>
        <v>100</v>
      </c>
      <c r="G32" s="3">
        <f t="shared" si="6"/>
        <v>100</v>
      </c>
      <c r="H32" s="3">
        <f t="shared" si="6"/>
        <v>0</v>
      </c>
      <c r="I32" s="3">
        <f t="shared" si="6"/>
        <v>0</v>
      </c>
      <c r="J32" s="3">
        <f t="shared" si="6"/>
        <v>0</v>
      </c>
      <c r="K32" s="23">
        <f t="shared" ref="K32" si="7">K24*K29</f>
        <v>0</v>
      </c>
      <c r="M32" s="22" t="s">
        <v>36</v>
      </c>
      <c r="N32" s="4">
        <f t="shared" ref="N32:N33" si="8">SUM(C32:K32)*7/1000</f>
        <v>3.5</v>
      </c>
      <c r="O32" s="23" t="s">
        <v>3</v>
      </c>
      <c r="Q32" s="28">
        <f t="shared" ref="Q32:Q33" si="9">N32/$C$3*1000</f>
        <v>35</v>
      </c>
      <c r="R32" s="23" t="s">
        <v>4</v>
      </c>
      <c r="T32" s="32">
        <f>Q32/20000*2900</f>
        <v>5.0750000000000002</v>
      </c>
      <c r="U32" s="33" t="s">
        <v>26</v>
      </c>
    </row>
    <row r="33" spans="2:21" ht="15" thickBot="1" x14ac:dyDescent="0.25">
      <c r="B33" s="24" t="s">
        <v>41</v>
      </c>
      <c r="C33" s="25">
        <f>C25*C29</f>
        <v>100</v>
      </c>
      <c r="D33" s="25">
        <f t="shared" ref="D33:J33" si="10">D25*D29</f>
        <v>100</v>
      </c>
      <c r="E33" s="25">
        <f t="shared" si="10"/>
        <v>100</v>
      </c>
      <c r="F33" s="25">
        <f t="shared" si="10"/>
        <v>100</v>
      </c>
      <c r="G33" s="25">
        <f t="shared" si="10"/>
        <v>100</v>
      </c>
      <c r="H33" s="25">
        <f t="shared" si="10"/>
        <v>100</v>
      </c>
      <c r="I33" s="25">
        <f t="shared" si="10"/>
        <v>100</v>
      </c>
      <c r="J33" s="25">
        <f t="shared" si="10"/>
        <v>100</v>
      </c>
      <c r="K33" s="26">
        <f t="shared" ref="K33" si="11">K25*K29</f>
        <v>0</v>
      </c>
      <c r="M33" s="24" t="s">
        <v>37</v>
      </c>
      <c r="N33" s="27">
        <f t="shared" si="8"/>
        <v>5.6</v>
      </c>
      <c r="O33" s="26" t="s">
        <v>3</v>
      </c>
      <c r="Q33" s="29">
        <f t="shared" si="9"/>
        <v>55.999999999999993</v>
      </c>
      <c r="R33" s="26" t="s">
        <v>4</v>
      </c>
      <c r="T33" s="34">
        <f>Q33/20000*3690</f>
        <v>10.331999999999999</v>
      </c>
      <c r="U33" s="35" t="s">
        <v>26</v>
      </c>
    </row>
    <row r="34" spans="2:21" ht="6" customHeight="1" thickBot="1" x14ac:dyDescent="0.25"/>
    <row r="35" spans="2:21" ht="15.75" thickBot="1" x14ac:dyDescent="0.25">
      <c r="R35" s="9" t="s">
        <v>27</v>
      </c>
      <c r="S35" s="10"/>
      <c r="T35" s="11">
        <f>T31+T30+T16+T15+T17+T18+T32+T33</f>
        <v>102.86779999999997</v>
      </c>
      <c r="U35" s="15" t="s">
        <v>25</v>
      </c>
    </row>
    <row r="36" spans="2:21" ht="8.25" customHeight="1" x14ac:dyDescent="0.2"/>
  </sheetData>
  <sheetProtection algorithmName="SHA-512" hashValue="KWO1lB7HB2aUpiJuuIwnGnYOSNXU4wn6gOKHZAMtKrpCHrnk5KjYQCouOTNio2J+SMpAqG/emfetbDfcSDMDUg==" saltValue="KZaKjJGhIdn0whhlQAoE8A==" spinCount="100000" sheet="1" objects="1" scenarios="1"/>
  <mergeCells count="10">
    <mergeCell ref="B28:K28"/>
    <mergeCell ref="M28:O28"/>
    <mergeCell ref="Q28:R28"/>
    <mergeCell ref="T28:U29"/>
    <mergeCell ref="M9:U10"/>
    <mergeCell ref="M11:N11"/>
    <mergeCell ref="B13:J13"/>
    <mergeCell ref="M13:O13"/>
    <mergeCell ref="Q13:R13"/>
    <mergeCell ref="T13:U14"/>
  </mergeCells>
  <hyperlinks>
    <hyperlink ref="M11" r:id="rId1" xr:uid="{903E57D2-C67C-48FE-A83C-307DF1D2B4AC}"/>
  </hyperlinks>
  <pageMargins left="0.7" right="0.7" top="0.75" bottom="0.75" header="0.3" footer="0.3"/>
  <ignoredErrors>
    <ignoredError sqref="T31" formula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0AB230-CCC3-4E83-811D-CD3755EF8D3F}"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simple firtilizer</vt:lpstr>
      <vt:lpstr>advance fertilizer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Nuttaphon Eiamwongsarn</dc:creator>
  <cp:lastModifiedBy>Nuttaphon Eiamwongsarn</cp:lastModifiedBy>
  <dcterms:created xsi:type="dcterms:W3CDTF">2024-03-16T02:26:18Z</dcterms:created>
  <dcterms:modified xsi:type="dcterms:W3CDTF">2024-03-16T07:34:06Z</dcterms:modified>
</cp:coreProperties>
</file>