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ate1904="1" defaultThemeVersion="124226"/>
  <bookViews>
    <workbookView xWindow="-105" yWindow="-105" windowWidth="21840" windowHeight="12570" tabRatio="571" activeTab="3"/>
  </bookViews>
  <sheets>
    <sheet name="BS" sheetId="1" r:id="rId1"/>
    <sheet name="PL" sheetId="4" r:id="rId2"/>
    <sheet name="EQ รวม" sheetId="5" r:id="rId3"/>
    <sheet name="EQ เฉพาะ" sheetId="6" r:id="rId4"/>
    <sheet name="CF" sheetId="3" r:id="rId5"/>
  </sheets>
  <externalReferences>
    <externalReference r:id="rId6"/>
  </externalReferences>
  <definedNames>
    <definedName name="_xlnm.Print_Area" localSheetId="0">BS!$A$1:$N$133</definedName>
    <definedName name="_xlnm.Print_Area" localSheetId="4">CF!$A$1:$H$107</definedName>
    <definedName name="_xlnm.Print_Area" localSheetId="1">PL!$A$1:$L$59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7" i="3"/>
  <c r="A106"/>
  <c r="N52" i="1"/>
  <c r="L52"/>
  <c r="J52"/>
  <c r="H52"/>
  <c r="N7"/>
  <c r="L7"/>
  <c r="B89" l="1"/>
  <c r="A43" i="5"/>
  <c r="C25" i="6" l="1"/>
  <c r="C18"/>
  <c r="F44" i="4" l="1"/>
  <c r="H69" i="3" l="1"/>
  <c r="F69"/>
  <c r="D69"/>
  <c r="B69"/>
  <c r="Q29" i="5" l="1"/>
  <c r="U29" s="1"/>
  <c r="M31" l="1"/>
  <c r="K31"/>
  <c r="M23" i="6"/>
  <c r="K23"/>
  <c r="F49" i="4"/>
  <c r="J49"/>
  <c r="Q24" i="5" l="1"/>
  <c r="U24" s="1"/>
  <c r="S25" l="1"/>
  <c r="S37" s="1"/>
  <c r="Q13"/>
  <c r="U13" s="1"/>
  <c r="Q36" l="1"/>
  <c r="Q35"/>
  <c r="Q34"/>
  <c r="Q33"/>
  <c r="Q32"/>
  <c r="Q31"/>
  <c r="U31" s="1"/>
  <c r="Q30"/>
  <c r="Q28"/>
  <c r="Q23"/>
  <c r="U23" s="1"/>
  <c r="Q21"/>
  <c r="Q20"/>
  <c r="U20" s="1"/>
  <c r="Q19"/>
  <c r="Q18"/>
  <c r="Q17"/>
  <c r="Q16"/>
  <c r="Q14"/>
  <c r="U14" s="1"/>
  <c r="Q23" i="6"/>
  <c r="H44" i="4" l="1"/>
  <c r="L32" l="1"/>
  <c r="O14" i="6" s="1"/>
  <c r="O18" s="1"/>
  <c r="J32" i="4"/>
  <c r="O20" i="6" s="1"/>
  <c r="H32" i="4"/>
  <c r="O25" i="5" s="1"/>
  <c r="F32" i="4"/>
  <c r="O27" i="5" s="1"/>
  <c r="L27" i="4"/>
  <c r="M14" i="6" s="1"/>
  <c r="J27" i="4"/>
  <c r="M20" i="6" s="1"/>
  <c r="H27" i="4"/>
  <c r="M15" i="5" s="1"/>
  <c r="F27" i="4"/>
  <c r="O25" i="6" l="1"/>
  <c r="M27" i="5"/>
  <c r="Q27" s="1"/>
  <c r="F34" i="4"/>
  <c r="Q15" i="5"/>
  <c r="J116" i="1"/>
  <c r="O37" i="5"/>
  <c r="H116" i="1" s="1"/>
  <c r="J34" i="4"/>
  <c r="L34"/>
  <c r="H34"/>
  <c r="A48" i="1" l="1"/>
  <c r="A46"/>
  <c r="Q15" i="6" l="1"/>
  <c r="H49" i="4"/>
  <c r="L49"/>
  <c r="N97" i="1" l="1"/>
  <c r="L97"/>
  <c r="J97"/>
  <c r="H97"/>
  <c r="H62" i="3"/>
  <c r="F62"/>
  <c r="D62"/>
  <c r="B62"/>
  <c r="J10" i="1" l="1"/>
  <c r="G16" i="6" l="1"/>
  <c r="Q16" s="1"/>
  <c r="K18"/>
  <c r="I18"/>
  <c r="E18"/>
  <c r="U18" i="5"/>
  <c r="U19"/>
  <c r="U16"/>
  <c r="U17"/>
  <c r="U21"/>
  <c r="U15"/>
  <c r="G18" i="6" l="1"/>
  <c r="U32" i="5"/>
  <c r="J24" i="1"/>
  <c r="H24"/>
  <c r="N24"/>
  <c r="L24"/>
  <c r="G25" i="5" l="1"/>
  <c r="G37" s="1"/>
  <c r="H111" i="1" s="1"/>
  <c r="J111" l="1"/>
  <c r="U36" i="5" l="1"/>
  <c r="U34"/>
  <c r="U33"/>
  <c r="U30"/>
  <c r="U28"/>
  <c r="U27"/>
  <c r="I25" l="1"/>
  <c r="J110" i="1" s="1"/>
  <c r="E25" i="5"/>
  <c r="E37" l="1"/>
  <c r="H107" i="1" s="1"/>
  <c r="I37" i="5"/>
  <c r="H110" i="1" s="1"/>
  <c r="J107"/>
  <c r="Q21" i="6"/>
  <c r="Q24"/>
  <c r="Q22"/>
  <c r="I25"/>
  <c r="L111" i="1" s="1"/>
  <c r="G25" i="6"/>
  <c r="L108" i="1" s="1"/>
  <c r="E25" i="6"/>
  <c r="L107" i="1" s="1"/>
  <c r="N107" l="1"/>
  <c r="N111"/>
  <c r="N108"/>
  <c r="B133" l="1"/>
  <c r="H14" l="1"/>
  <c r="K25" i="5" l="1"/>
  <c r="K37" s="1"/>
  <c r="C25"/>
  <c r="N106" i="1" l="1"/>
  <c r="J106"/>
  <c r="M25" i="5"/>
  <c r="C37"/>
  <c r="H105" i="1" s="1"/>
  <c r="N71"/>
  <c r="L71"/>
  <c r="J71"/>
  <c r="H71"/>
  <c r="Q25" i="5" l="1"/>
  <c r="A91" i="1"/>
  <c r="A1" i="3" s="1"/>
  <c r="A1" i="4"/>
  <c r="U25" i="5" l="1"/>
  <c r="J118" i="1"/>
  <c r="J64" l="1"/>
  <c r="Q14" i="6" l="1"/>
  <c r="H118" i="1"/>
  <c r="Q12" i="6"/>
  <c r="Q17"/>
  <c r="L105" i="1"/>
  <c r="K25" i="6"/>
  <c r="N116" i="1"/>
  <c r="J115" l="1"/>
  <c r="D82" i="3"/>
  <c r="B82"/>
  <c r="H12" i="4"/>
  <c r="H17" s="1"/>
  <c r="H19" s="1"/>
  <c r="F12"/>
  <c r="F17" s="1"/>
  <c r="F19" s="1"/>
  <c r="F38" l="1"/>
  <c r="F40"/>
  <c r="M26" i="5"/>
  <c r="Q26" s="1"/>
  <c r="H40" i="4"/>
  <c r="H38"/>
  <c r="H43" s="1"/>
  <c r="H35"/>
  <c r="B9" i="3"/>
  <c r="B25" s="1"/>
  <c r="B32" s="1"/>
  <c r="D9"/>
  <c r="D25" s="1"/>
  <c r="D32" s="1"/>
  <c r="D36" s="1"/>
  <c r="D83" s="1"/>
  <c r="D85" s="1"/>
  <c r="J87" s="1"/>
  <c r="F35" i="4"/>
  <c r="F43" s="1"/>
  <c r="U26" i="5" l="1"/>
  <c r="Q37"/>
  <c r="M37"/>
  <c r="H45" i="4"/>
  <c r="H48"/>
  <c r="F45"/>
  <c r="F48"/>
  <c r="B36" i="3"/>
  <c r="B83" s="1"/>
  <c r="B84"/>
  <c r="H64" i="1"/>
  <c r="L114"/>
  <c r="L116"/>
  <c r="N114"/>
  <c r="Q5" i="6"/>
  <c r="A3"/>
  <c r="A1"/>
  <c r="A93" i="1"/>
  <c r="N64"/>
  <c r="L64"/>
  <c r="N14"/>
  <c r="L14"/>
  <c r="F82" i="3"/>
  <c r="H82"/>
  <c r="A56"/>
  <c r="H5"/>
  <c r="H60" s="1"/>
  <c r="U5" i="5"/>
  <c r="A3"/>
  <c r="A3" i="3" s="1"/>
  <c r="A58" s="1"/>
  <c r="A1" i="5"/>
  <c r="L12" i="4"/>
  <c r="L17" s="1"/>
  <c r="J12"/>
  <c r="J17" s="1"/>
  <c r="J72" i="1"/>
  <c r="J14"/>
  <c r="U37" i="5" l="1"/>
  <c r="B85" i="3"/>
  <c r="I87" s="1"/>
  <c r="N72" i="1"/>
  <c r="N25"/>
  <c r="L72"/>
  <c r="Q20" i="6"/>
  <c r="H72" i="1"/>
  <c r="H25"/>
  <c r="J114"/>
  <c r="J117" s="1"/>
  <c r="H114"/>
  <c r="H115"/>
  <c r="J25"/>
  <c r="L25"/>
  <c r="F9" i="3"/>
  <c r="F25" s="1"/>
  <c r="F32" s="1"/>
  <c r="F36" s="1"/>
  <c r="F83" s="1"/>
  <c r="J19" i="4"/>
  <c r="H9" i="3"/>
  <c r="H25" s="1"/>
  <c r="H32" s="1"/>
  <c r="H36" s="1"/>
  <c r="H83" s="1"/>
  <c r="H85" s="1"/>
  <c r="J85" s="1"/>
  <c r="L19" i="4"/>
  <c r="L38" l="1"/>
  <c r="L48"/>
  <c r="J38"/>
  <c r="J35"/>
  <c r="J43" s="1"/>
  <c r="H117" i="1"/>
  <c r="J119"/>
  <c r="P72" s="1"/>
  <c r="M19" i="6"/>
  <c r="Q19" s="1"/>
  <c r="F84" i="3"/>
  <c r="F85" s="1"/>
  <c r="I85" s="1"/>
  <c r="L35" i="4"/>
  <c r="L43" s="1"/>
  <c r="M13" i="6"/>
  <c r="M18" s="1"/>
  <c r="J48" i="4"/>
  <c r="Q18" i="6" l="1"/>
  <c r="M25"/>
  <c r="Q25" s="1"/>
  <c r="H119" i="1"/>
  <c r="J120"/>
  <c r="P120" s="1"/>
  <c r="Q13" i="6"/>
  <c r="H120" i="1" l="1"/>
  <c r="O120" s="1"/>
  <c r="O72"/>
  <c r="N115"/>
  <c r="N117" s="1"/>
  <c r="N119" l="1"/>
  <c r="R72" s="1"/>
  <c r="L115"/>
  <c r="L117" s="1"/>
  <c r="L119" l="1"/>
  <c r="N120"/>
  <c r="R120" s="1"/>
  <c r="L120" l="1"/>
  <c r="Q120" s="1"/>
  <c r="Q72"/>
</calcChain>
</file>

<file path=xl/sharedStrings.xml><?xml version="1.0" encoding="utf-8"?>
<sst xmlns="http://schemas.openxmlformats.org/spreadsheetml/2006/main" count="293" uniqueCount="208">
  <si>
    <t>สินทรัพย์</t>
  </si>
  <si>
    <t>หนี้สินและส่วนของผู้ถือหุ้น</t>
  </si>
  <si>
    <t>งบแสดงการเปลี่ยนแปลงส่วนของผู้ถือหุ้น</t>
  </si>
  <si>
    <t>สินทรัพย์หมุนเวียน</t>
  </si>
  <si>
    <t>รวมสินทรัพย์หมุนเวียน</t>
  </si>
  <si>
    <t>สินทรัพย์ไม่หมุนเวียน</t>
  </si>
  <si>
    <t>รวมสินทรัพย์</t>
  </si>
  <si>
    <t>รวมสินทรัพย์ไม่หมุนเวียน</t>
  </si>
  <si>
    <t>หนี้สินหมุนเวียน</t>
  </si>
  <si>
    <t>รวมหนี้สินหมุนเวียน</t>
  </si>
  <si>
    <t>ส่วนของผู้ถือหุ้น</t>
  </si>
  <si>
    <t>ทุนเรือนหุ้น</t>
  </si>
  <si>
    <t>กำไรสะสม</t>
  </si>
  <si>
    <t>รวมส่วนของผู้ถือหุ้น</t>
  </si>
  <si>
    <t>รวมหนี้สินและส่วนของผู้ถือหุ้น</t>
  </si>
  <si>
    <t>รายได้อื่น</t>
  </si>
  <si>
    <t>หนี้สินไม่หมุนเวียน</t>
  </si>
  <si>
    <t>รวมหนี้สิน</t>
  </si>
  <si>
    <t>หมายเหตุ</t>
  </si>
  <si>
    <t>รวมหนี้สินไม่หมุนเวียน</t>
  </si>
  <si>
    <t>งบกระแสเงินสด</t>
  </si>
  <si>
    <t>กระแสเงินสดจากกิจกรรมดำเนินงาน</t>
  </si>
  <si>
    <t>กระแสเงินสดจากกิจกรรมลงทุน</t>
  </si>
  <si>
    <t>กระแสเงินสดจากกิจกรรมจัดหาเงิน</t>
  </si>
  <si>
    <t>เงินสดและรายการเทียบเท่าเงินสด</t>
  </si>
  <si>
    <t>สินทรัพย์ไม่หมุนเวียนอื่น</t>
  </si>
  <si>
    <t xml:space="preserve">    ทุนจดทะเบียน</t>
  </si>
  <si>
    <t xml:space="preserve">    ทุนที่ออกและชำระแล้ว</t>
  </si>
  <si>
    <t xml:space="preserve">    จัดสรรแล้ว</t>
  </si>
  <si>
    <t xml:space="preserve">    ยังไม่ได้จัดสรร</t>
  </si>
  <si>
    <t xml:space="preserve">สินค้าคงเหลือ </t>
  </si>
  <si>
    <t xml:space="preserve">ที่ดิน อาคารและอุปกรณ์ </t>
  </si>
  <si>
    <t xml:space="preserve">   จากสถาบันการเงิน</t>
  </si>
  <si>
    <t>กำไรต่อหุ้นขั้นพื้นฐาน</t>
  </si>
  <si>
    <t>สินทรัพย์ภาษีเงินได้รอการตัดบัญชี</t>
  </si>
  <si>
    <t>ต้นทุนทางการเงิน</t>
  </si>
  <si>
    <t>กำไรก่อนภาษีเงินได้</t>
  </si>
  <si>
    <t>ค่าใช้จ่ายในการบริหาร</t>
  </si>
  <si>
    <t>งบแสดงฐานะการเงิน</t>
  </si>
  <si>
    <t>งบกำไรขาดทุนเบ็ดเสร็จ</t>
  </si>
  <si>
    <t xml:space="preserve">        ทุนสำรองตามกฎหมาย </t>
  </si>
  <si>
    <t xml:space="preserve">   คณิตศาสตร์ประกันภัยสำหรับโครงการผลประโยชน์พนักงาน</t>
  </si>
  <si>
    <t>กำไรเบ็ดเสร็จรวมสำหรับปี</t>
  </si>
  <si>
    <t>ค่าใช้จ่ายภาษีเงินได้</t>
  </si>
  <si>
    <t>(หน่วย : บาท)</t>
  </si>
  <si>
    <t>หมายเหตุประกอบงบการเงินเป็นส่วนหนึ่งของงบการเงินนี้</t>
  </si>
  <si>
    <t>ลงชื่อ ……………………………………………………………………………….กรรมการตามอำนาจ</t>
  </si>
  <si>
    <t>ส่วนของเงินกู้ยืมระยะยาวจากสถาบันการเงิน</t>
  </si>
  <si>
    <t xml:space="preserve">   ที่ถึงกำหนดชำระภายในหนึ่งปี</t>
  </si>
  <si>
    <t>ส่วนของหนี้สินตามสัญญาเช่าทางการเงิน</t>
  </si>
  <si>
    <t>หนี้สินตามสัญญาเช่าทางการเงิน</t>
  </si>
  <si>
    <t>งบแสดงฐานะการเงิน (ต่อ)</t>
  </si>
  <si>
    <t>- 2 -</t>
  </si>
  <si>
    <t>รวม</t>
  </si>
  <si>
    <t>ต้นทุนขายและการให้บริการ</t>
  </si>
  <si>
    <t>กำไรขั้นต้น</t>
  </si>
  <si>
    <t xml:space="preserve">ภาษีเงินได้เกี่ยวกับองค์ประกอบของกำไรขาดทุนเบ็ดเสร็จอื่น </t>
  </si>
  <si>
    <t>กำไร(ขาดทุน)จากการประมาณการตามหลัก</t>
  </si>
  <si>
    <t>กำไรต่อหุ้น</t>
  </si>
  <si>
    <t>และชำระแล้ว</t>
  </si>
  <si>
    <t>ยังไม่ได้จัดสรร</t>
  </si>
  <si>
    <t xml:space="preserve">                                  ลงชื่อ ……………………………………………………………………………….กรรมการตามอำนาจ</t>
  </si>
  <si>
    <t>เงินปันผลจ่าย</t>
  </si>
  <si>
    <t>งบกระแสเงินสด (ต่อ)</t>
  </si>
  <si>
    <t xml:space="preserve">        กำไรก่อนภาษีเงินได้</t>
  </si>
  <si>
    <t xml:space="preserve">            ขาดทุนจากการตัดจำหน่ายอุปกรณ์</t>
  </si>
  <si>
    <t xml:space="preserve">            ค่าเสื่อมราคา</t>
  </si>
  <si>
    <t xml:space="preserve">            รายได้ดอกเบี้ย</t>
  </si>
  <si>
    <t xml:space="preserve">            ต้นทุนทางการเงิน</t>
  </si>
  <si>
    <t xml:space="preserve">            สินค้าคงเหลือ</t>
  </si>
  <si>
    <t xml:space="preserve">            สินทรัพย์ไม่หมุนเวียนอื่น</t>
  </si>
  <si>
    <t xml:space="preserve">        การเปลี่ยนแปลงในสินทรัพย์และหนี้สินดำเนินงาน</t>
  </si>
  <si>
    <t xml:space="preserve">        เงินสดรับ(จ่าย)จากการดำเนินงาน</t>
  </si>
  <si>
    <t xml:space="preserve">            เงินสดจ่ายดอกเบี้ย</t>
  </si>
  <si>
    <t xml:space="preserve">            เงินสดจ่ายภาษีเงินได้</t>
  </si>
  <si>
    <t xml:space="preserve">    หมายเหตุประกอบงบการเงินเป็นส่วนหนึ่งของงบการเงินนี้</t>
  </si>
  <si>
    <t xml:space="preserve">        เงินสดจ่ายคืนเงินกู้ยืมระยะสั้นจากบุคคลที่เกี่ยวข้องกัน</t>
  </si>
  <si>
    <t xml:space="preserve">        เงินเบิกเกินบัญชีและเงินกู้ยืมระยะสั้นจากสถาบันการเงินเพิ่มขึ้น(ลดลง)</t>
  </si>
  <si>
    <t xml:space="preserve">        เงินสดจ่ายคืนหนี้สินตามสัญญาเช่าทางการเงิน</t>
  </si>
  <si>
    <t xml:space="preserve">        เงินสดจ่ายเงินปันผล</t>
  </si>
  <si>
    <t xml:space="preserve">เงินสดและรายการเทียบเท่าเงินสดเพิ่มขึ้น(ลดลง)สุทธิ </t>
  </si>
  <si>
    <t>เงินกู้ยืมระยะสั้นจากบุคคลที่เกี่ยวข้องกัน</t>
  </si>
  <si>
    <t>จำนวนหุ้นสามัญถัวเฉลี่ยถ่วงน้ำหนัก ( หน่วย : หุ้น )</t>
  </si>
  <si>
    <t xml:space="preserve">            ค่าใช้จ่ายผลประโยชน์พนักงาน</t>
  </si>
  <si>
    <t>กำไรจากการดำเนินงานก่อนการเปลี่ยนแปลงของสินทรัพย์และหนี้สินดำเนินงาน</t>
  </si>
  <si>
    <t>งบการเงินรวม</t>
  </si>
  <si>
    <t>งบการเงินเฉพาะกิจการ</t>
  </si>
  <si>
    <t>องค์ประกอบอื่นของส่วนของผู้ถือหุ้น</t>
  </si>
  <si>
    <t>จัดสรรแล้ว</t>
  </si>
  <si>
    <t>กำไร(ขาดทุน)สะสม</t>
  </si>
  <si>
    <t>งบแสดงการเปลี่ยนแปลงส่วนของผู้ถือหุ้น(ต่อ)</t>
  </si>
  <si>
    <t>หุ้นสามัญ</t>
  </si>
  <si>
    <t>ส่วนเกินมูลค่า</t>
  </si>
  <si>
    <t xml:space="preserve">            (กำไร) ขาดทุนจากอัตราแลกเปลี่ยนที่ยังไม่เกิดขึ้น</t>
  </si>
  <si>
    <t>กำไรสำหรับปี</t>
  </si>
  <si>
    <t>กำไรเบ็ดเสร็จอื่นสำหรับปี</t>
  </si>
  <si>
    <t>ยอดคงเหลือ ณ วันที่ 31 ธันวาคม 2560</t>
  </si>
  <si>
    <t>2561</t>
  </si>
  <si>
    <t>ยอดคงเหลือ ณ วันที่ 31 ธันวาคม 2561</t>
  </si>
  <si>
    <t xml:space="preserve">        เงินสดรับจากเงินกู้ยืมระยะสั้นจากบุคคลที่เกี่ยวข้องกัน</t>
  </si>
  <si>
    <t xml:space="preserve">        ปรับรายการที่กระทบกำไรเป็นเงินสดรับ(จ่าย) :</t>
  </si>
  <si>
    <t xml:space="preserve">            (กำไร)ขาดทุนจากการจำหน่ายทรัพย์สิน</t>
  </si>
  <si>
    <t xml:space="preserve">            ค่าตัดจำหน่ายสินทรัพย์ไม่มีตัวตนอื่น</t>
  </si>
  <si>
    <t xml:space="preserve">            ลูกหนี้การค้าและลูกหนี้หมุนเวียนอื่น</t>
  </si>
  <si>
    <t xml:space="preserve">            เจ้าหนี้การค้าและเจ้าหนี้หมุนเวียนอื่น</t>
  </si>
  <si>
    <t>กระแสเงินสดสุทธิได้มาจาก(ใช้ไปใน)กิจกรรมดำเนินงาน</t>
  </si>
  <si>
    <t>กระแสเงินสดสุทธิได้มาจาก(ใช้ไปใน)กิจกรรมลงทุน</t>
  </si>
  <si>
    <t>กระแสเงินสดสุทธิได้มาจาก(ใช้ไปใน)กิจกรรมจัดหาเงิน</t>
  </si>
  <si>
    <t>เงินสดและรายการเทียบเท่าเงินสดต้นงวด</t>
  </si>
  <si>
    <t>เงินสดและรายการเทียบเท่าเงินสดสิ้นงวด</t>
  </si>
  <si>
    <t>เงินให้กู้ยืมระยะสั้นแก่กิจการที่เกี่ยวข้องกัน</t>
  </si>
  <si>
    <t>เงินลงทุนในบริษัทย่อย</t>
  </si>
  <si>
    <t>เงินกู้ยืมระยะยาวจากสถาบันการเงิน</t>
  </si>
  <si>
    <t>ส่วนต่ำกว่าทุนจากการรวมธุรกิจภายใต้การควบคุมเดียวกัน</t>
  </si>
  <si>
    <t>บริษัทย่อยจ่ายเงินปันผลจ่ายให้ผู้ถือหุ้นเดิม</t>
  </si>
  <si>
    <t>ส่วนของผู้ถือหุ้นเดิมของบริษัทย่อยลดลงจากการ</t>
  </si>
  <si>
    <t>รวมธุรกิจภายใต้การควบคุมเดียวกัน</t>
  </si>
  <si>
    <t>บริษัทย่อยโอนสำรองตามกฎหมาย</t>
  </si>
  <si>
    <t>ลูกหนี้การค้าและลูกหนี้หมุนเวียนอื่น</t>
  </si>
  <si>
    <t xml:space="preserve">            หนี้สูญ</t>
  </si>
  <si>
    <t xml:space="preserve">            เงินสดจ่ายผลประโยชน์พนักงาน</t>
  </si>
  <si>
    <t xml:space="preserve">        เงินสดรับจากเงินกู้ยืมระยะยาวจากสถาบันการเงิน</t>
  </si>
  <si>
    <t xml:space="preserve">        บริษัทย่อยจ่ายเงินปันผลจ่ายให้ผู้ถือหุ้นเดิม</t>
  </si>
  <si>
    <t>ข้อมูลกระแสเงินสดเปิดเผยเพิ่มเติม</t>
  </si>
  <si>
    <t>รายการที่ไม่ใช่เงินสด</t>
  </si>
  <si>
    <t xml:space="preserve">        ซื้อยานพาหนะตามสัญญาเช่าการเงิน</t>
  </si>
  <si>
    <t xml:space="preserve">        การเพิ่มทุนโดยวิธีแลกหุ้นสามัญของบริษัทฯกับหุ้นสามัญของบริษัทย่อย</t>
  </si>
  <si>
    <t>การแบ่งปันกำไร</t>
  </si>
  <si>
    <t>สินทรัพย์ไม่มีตัวตนอื่น</t>
  </si>
  <si>
    <t>เงินเบิกเกินบัญชีและเงินกู้ยืมระยะสั้น</t>
  </si>
  <si>
    <t>เจ้าหนี้การค้าและเจ้าหนี้หมุนเวียนอื่น</t>
  </si>
  <si>
    <t>ประมาณการหนี้สินไม่หมุนเวียน</t>
  </si>
  <si>
    <t>สำหรับผลประโยชน์พนักงาน</t>
  </si>
  <si>
    <t xml:space="preserve">        เงินสดจ่ายซื้อสินทรัพย์ไม่มีตัวตนอื่น</t>
  </si>
  <si>
    <t xml:space="preserve">        ผู้ถือหุ้นเดิมซื้อเงินลงทุนในบริษัทย่อยเพิ่มเติม</t>
  </si>
  <si>
    <t xml:space="preserve">        เงินสดจ่ายเงินให้กู้ยืมระยะสั้นแก่กิจการที่เกี่ยวข้องกัน</t>
  </si>
  <si>
    <t>ต้นทุนในการจัดจำหน่าย</t>
  </si>
  <si>
    <t>งบการเงินนี้ได้รับการอนุมัติจากที่ประชุมสามัญผู้ถือหุ้น ครั้งที่ ………. เมื่อวันที่ …………….</t>
  </si>
  <si>
    <t xml:space="preserve">                     ขอรับรองว่ารายการข้างต้นเป็นความจริงและถูกต้องทุกประการ </t>
  </si>
  <si>
    <t xml:space="preserve">กำไร(ขาดทุน)เบ็ดเสร็จอื่น </t>
  </si>
  <si>
    <t>กำไร(ขาดทุน)เบ็ดเสร็จอื่นสำหรับปี</t>
  </si>
  <si>
    <t>การเพิ่มทุนหุ้นสามัญ</t>
  </si>
  <si>
    <t>ผู้ถือหุ้นเดิมซื้อเงินลงทุนในบริษัทย่อยเพิ่มเติม</t>
  </si>
  <si>
    <t>ส่วนเกินมูลค่าหุ้นสามัญ</t>
  </si>
  <si>
    <t>ผลต่างจากการปรับโครงสร้าง</t>
  </si>
  <si>
    <t>ผลต่างจากการ</t>
  </si>
  <si>
    <t>ปรับโครงสร้าง</t>
  </si>
  <si>
    <t>ส่วนเกินทุน</t>
  </si>
  <si>
    <t>จากการจ่ายโดย</t>
  </si>
  <si>
    <t>ใช้หุ้นเป็นเกณฑ์</t>
  </si>
  <si>
    <t>ส่วนเกินทุนจากการจ่ายโดยใช้หุ้นเป็นเกณฑ์</t>
  </si>
  <si>
    <t>การจ่ายโดยใช้หุ้นเป็นเกณฑ์</t>
  </si>
  <si>
    <t xml:space="preserve">        การจ่ายโดยใช้หุ้นเป็นเกณฑ์</t>
  </si>
  <si>
    <t xml:space="preserve">            การจ่ายโดยใช้หุ้นเป็นเกณฑ์</t>
  </si>
  <si>
    <t>ส่วนต่ำกว่าทุนจากการรวมธุรกิจภายใต้</t>
  </si>
  <si>
    <t>การควบคุมเดียวกัน</t>
  </si>
  <si>
    <t>ส่วนของผู้ถือหุ้นของบริษัท</t>
  </si>
  <si>
    <t>อำนาจควบคุม</t>
  </si>
  <si>
    <t>การแบ่งปันกำไรขาดทุนเบ็ดเสร็จรวม</t>
  </si>
  <si>
    <t>รวมส่วนของ</t>
  </si>
  <si>
    <t>ผู้ถือหุ้นของ</t>
  </si>
  <si>
    <t>บริษัท</t>
  </si>
  <si>
    <t>ส่วนที่เป็นของบริษัทใหญ่</t>
  </si>
  <si>
    <t>ส่วนได้เสียที่ไม่มี</t>
  </si>
  <si>
    <t>ทุนที่ออก</t>
  </si>
  <si>
    <t>ทุนสำรองตามกฎหมาย</t>
  </si>
  <si>
    <t>ส่วนได้เสียที่ไม่มีอำนาจควบคุม</t>
  </si>
  <si>
    <t>เงินฝากติดภาระค้ำประกัน</t>
  </si>
  <si>
    <t xml:space="preserve">            เงินฝากติดภาระค้ำประกัน</t>
  </si>
  <si>
    <t>ยอดคงเหลือ ณ วันที่ 31 ธันวาคม 2562</t>
  </si>
  <si>
    <t>2562</t>
  </si>
  <si>
    <t>ณ วันที่ 31 ธันวาคม 2562</t>
  </si>
  <si>
    <t>สำหรับปีสิ้นสุดวันที่ 31 ธันวาคม 2562</t>
  </si>
  <si>
    <t xml:space="preserve">        (          นายบุญศักดิ์   เกียรติจรูญเลิศ           นายเกียรติชัย  สงอินทร์          )</t>
  </si>
  <si>
    <t xml:space="preserve">      (          นายบุญศักดิ์   เกียรติจรูญเลิศ           นายเกียรติชัย  สงอินทร์          )</t>
  </si>
  <si>
    <t>หุ้นสามัญ 430,000,000 หุ้น มูลค่าหุ้นละ 0.50 บาท</t>
  </si>
  <si>
    <t>หุ้นสามัญ 106,387,200 หุ้น มูลค่าหุ้นละ 0.50 บาท</t>
  </si>
  <si>
    <t>เงินลงทุนเผื่อขาย</t>
  </si>
  <si>
    <t>ภาษีเงินได้นิติบุคคลค้างจ่าย</t>
  </si>
  <si>
    <t>- 3 -</t>
  </si>
  <si>
    <t>ผลกำไร (ขาดทุน) จากการเปลี่ยนแปลงมูลค่าเงินลงทุนเผื่อขาย</t>
  </si>
  <si>
    <t>ภาษีเงินได้เกี่ยวกับองค์ประกอบของกำไร (ขาดทุน) เบ็ดเสร็จอื่น</t>
  </si>
  <si>
    <t>กำไร(ขาดทุน)จากการประมาณการตามหลักคณิตศาสตร์</t>
  </si>
  <si>
    <t>ผลกำไร (ขาดทุน)จากการเปลี่ยนแปลงมูลค่าเงินลงทุนเผื่อขาย</t>
  </si>
  <si>
    <t xml:space="preserve">            (กำไร)ขาดทุนจากการตรวจนับสินค้า</t>
  </si>
  <si>
    <t xml:space="preserve">        เงินสดจ่ายซื้อเงินลงทุน</t>
  </si>
  <si>
    <t xml:space="preserve">        เงินสดรับจากการเพิ่มทุนจดทะเบียน</t>
  </si>
  <si>
    <t xml:space="preserve">        เงินสดจ่ายค่าใช้จ่ายที่เกี่ยวข้องกับการเพิ่มทุนจดทะเบียน</t>
  </si>
  <si>
    <t xml:space="preserve">        เงินสดจ่ายคืนเงินกู้ยืมระยะยาวจากสถาบันการเงิน</t>
  </si>
  <si>
    <t>บริษัท คัมเวล คอร์ปอเรชั่น จำกัด (มหาชน) และ บริษัทย่อย</t>
  </si>
  <si>
    <t xml:space="preserve">                                                      (          นายบุญศักดิ์   เกียรติจรูญเลิศ           นายเกียรติชัย  สงอินทร์          )</t>
  </si>
  <si>
    <t xml:space="preserve">   ประกันภัยสำหรับโครงการผลประโยชน์พนักงาน - สุทธิจากภาษีเงินได้</t>
  </si>
  <si>
    <t>ผลกำไร (ขาดทุน) จากการเปลี่ยนแปลงมูลค่าเงินลงทุนเผื่อขาย - สุทธิจากภาษีเงินได้</t>
  </si>
  <si>
    <t>กำไร(ขาดทุน)เบ็ดเสร็จอื่นสำหรับปี- สุทธิจากภาษีเงินได้</t>
  </si>
  <si>
    <t>รายการที่จะไม่ถูกจัดประเภทรายการใหม่ไว้ในกำไรหรือขาดทุนในภายหลัง</t>
  </si>
  <si>
    <t>รายการที่อาจถูกจัดประเภทรายการใหม่เข้าไปไว้ในกำไรหรือขาดทุนในภายหลัง</t>
  </si>
  <si>
    <t xml:space="preserve">                                                                                           ลงชื่อ ……………………………………………………………………………….กรรมการตามอำนาจ</t>
  </si>
  <si>
    <t xml:space="preserve">                                                                          ลงชื่อ ……………………………………………………………………………….กรรมการตามอำนาจ</t>
  </si>
  <si>
    <t xml:space="preserve">            หนี้สงสัยจะสูญ (โอนกลับ)</t>
  </si>
  <si>
    <t xml:space="preserve">                                                                                      (          นายบุญศักดิ์   เกียรติจรูญเลิศ           นายเกียรติชัย  สงอินทร์          )</t>
  </si>
  <si>
    <t xml:space="preserve">                                                                                                       (          นายบุญศักดิ์   เกียรติจรูญเลิศ           นายเกียรติชัย  สงอินทร์          )</t>
  </si>
  <si>
    <t xml:space="preserve">            ค่าใช้จ่ายตัดจ่าย</t>
  </si>
  <si>
    <t xml:space="preserve">        เงินสดจ่ายซื้อที่ดิน อาคารและอุปกรณ์</t>
  </si>
  <si>
    <t xml:space="preserve">        เงินสดรับจากการจำหน่ายที่ดิน อาคารและอุปกรณ์</t>
  </si>
  <si>
    <t xml:space="preserve">            ขาดทุนจากการปรับมูลค่าสินค้าลดลง</t>
  </si>
  <si>
    <t>19, 24</t>
  </si>
  <si>
    <t>รายได้จากการขาย</t>
  </si>
  <si>
    <t>รายได้จากการให้บริการ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</si>
</sst>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#,##0;\(#,##0\)"/>
    <numFmt numFmtId="190" formatCode="#,##0.00;\(#,##0.00\)"/>
    <numFmt numFmtId="191" formatCode="_(* #,##0.000000_);_(* \(#,##0.000000\);_(* &quot;-&quot;??_);_(@_)"/>
  </numFmts>
  <fonts count="32">
    <font>
      <sz val="15"/>
      <name val="Angsana New"/>
      <family val="1"/>
    </font>
    <font>
      <sz val="10"/>
      <name val="ApFont"/>
      <charset val="222"/>
    </font>
    <font>
      <sz val="15"/>
      <name val="Angsana New"/>
      <family val="1"/>
    </font>
    <font>
      <b/>
      <sz val="16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i/>
      <sz val="15"/>
      <name val="Angsana New"/>
      <family val="1"/>
    </font>
    <font>
      <b/>
      <i/>
      <sz val="15"/>
      <name val="Angsana New"/>
      <family val="1"/>
    </font>
    <font>
      <b/>
      <i/>
      <sz val="16"/>
      <name val="Angsana New"/>
      <family val="1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sz val="15"/>
      <color indexed="8"/>
      <name val="Angsana New"/>
      <family val="1"/>
    </font>
    <font>
      <i/>
      <sz val="15"/>
      <color indexed="8"/>
      <name val="Angsana New"/>
      <family val="1"/>
    </font>
    <font>
      <sz val="10"/>
      <name val="Courier"/>
      <family val="3"/>
    </font>
    <font>
      <sz val="15"/>
      <name val="AngsanaUPC"/>
      <family val="1"/>
      <charset val="222"/>
    </font>
    <font>
      <sz val="14"/>
      <name val="Cordia New"/>
      <family val="2"/>
    </font>
    <font>
      <sz val="10"/>
      <name val="Arial"/>
      <family val="2"/>
    </font>
    <font>
      <sz val="12"/>
      <name val="Helv"/>
      <charset val="222"/>
    </font>
    <font>
      <sz val="14"/>
      <color indexed="8"/>
      <name val="Angsana New"/>
      <family val="1"/>
    </font>
    <font>
      <b/>
      <sz val="14"/>
      <name val="Angsana New"/>
      <family val="1"/>
    </font>
    <font>
      <i/>
      <sz val="14"/>
      <color indexed="8"/>
      <name val="Angsana New"/>
      <family val="1"/>
    </font>
    <font>
      <sz val="14"/>
      <name val="Angsana New"/>
      <family val="1"/>
    </font>
    <font>
      <sz val="12"/>
      <color indexed="8"/>
      <name val="Angsana New"/>
      <family val="1"/>
    </font>
    <font>
      <sz val="15"/>
      <color theme="1"/>
      <name val="Angsana New"/>
      <family val="1"/>
    </font>
    <font>
      <sz val="15"/>
      <color rgb="FFFF0000"/>
      <name val="Angsana New"/>
      <family val="1"/>
    </font>
    <font>
      <b/>
      <sz val="15"/>
      <color theme="1"/>
      <name val="Angsana New"/>
      <family val="1"/>
    </font>
    <font>
      <sz val="16"/>
      <name val="AngsanaUPC"/>
      <family val="1"/>
    </font>
    <font>
      <sz val="15"/>
      <color theme="0"/>
      <name val="Angsana New"/>
      <family val="1"/>
    </font>
    <font>
      <b/>
      <sz val="15"/>
      <color theme="0"/>
      <name val="Angsana New"/>
      <family val="1"/>
    </font>
    <font>
      <i/>
      <sz val="15"/>
      <color theme="0"/>
      <name val="Angsana New"/>
      <family val="1"/>
    </font>
    <font>
      <b/>
      <sz val="15"/>
      <color indexed="8"/>
      <name val="Angsana New"/>
      <family val="1"/>
    </font>
    <font>
      <b/>
      <sz val="14"/>
      <color indexed="8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187" fontId="1" fillId="0" borderId="0" applyFont="0" applyFill="0" applyBorder="0" applyAlignment="0" applyProtection="0"/>
    <xf numFmtId="189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15" fillId="0" borderId="0"/>
    <xf numFmtId="0" fontId="10" fillId="0" borderId="0"/>
    <xf numFmtId="0" fontId="2" fillId="0" borderId="0"/>
    <xf numFmtId="43" fontId="10" fillId="0" borderId="0" applyFont="0" applyFill="0" applyBorder="0" applyAlignment="0" applyProtection="0"/>
    <xf numFmtId="0" fontId="17" fillId="0" borderId="0"/>
    <xf numFmtId="39" fontId="13" fillId="0" borderId="0"/>
    <xf numFmtId="0" fontId="26" fillId="0" borderId="0"/>
  </cellStyleXfs>
  <cellXfs count="201">
    <xf numFmtId="0" fontId="0" fillId="0" borderId="0" xfId="0"/>
    <xf numFmtId="39" fontId="11" fillId="0" borderId="0" xfId="7" applyNumberFormat="1" applyFont="1" applyAlignment="1">
      <alignment horizontal="center" vertical="center"/>
    </xf>
    <xf numFmtId="39" fontId="11" fillId="0" borderId="0" xfId="7" applyNumberFormat="1" applyFont="1" applyAlignment="1">
      <alignment vertical="center"/>
    </xf>
    <xf numFmtId="39" fontId="11" fillId="0" borderId="0" xfId="7" applyNumberFormat="1" applyFont="1" applyAlignment="1">
      <alignment horizontal="centerContinuous" vertical="center"/>
    </xf>
    <xf numFmtId="39" fontId="12" fillId="0" borderId="0" xfId="7" applyNumberFormat="1" applyFont="1" applyAlignment="1">
      <alignment horizontal="centerContinuous" vertical="center"/>
    </xf>
    <xf numFmtId="39" fontId="12" fillId="0" borderId="0" xfId="7" applyNumberFormat="1" applyFont="1" applyAlignment="1">
      <alignment vertical="center"/>
    </xf>
    <xf numFmtId="39" fontId="11" fillId="0" borderId="1" xfId="7" applyNumberFormat="1" applyFont="1" applyBorder="1" applyAlignment="1">
      <alignment horizontal="center" vertical="center"/>
    </xf>
    <xf numFmtId="0" fontId="12" fillId="0" borderId="0" xfId="7" applyFont="1" applyAlignment="1">
      <alignment vertical="center"/>
    </xf>
    <xf numFmtId="39" fontId="23" fillId="0" borderId="0" xfId="7" applyNumberFormat="1" applyFont="1" applyAlignment="1">
      <alignment vertical="center"/>
    </xf>
    <xf numFmtId="187" fontId="11" fillId="0" borderId="0" xfId="1" applyFont="1" applyAlignment="1">
      <alignment vertical="center"/>
    </xf>
    <xf numFmtId="39" fontId="12" fillId="0" borderId="0" xfId="7" applyNumberFormat="1" applyFont="1" applyAlignment="1">
      <alignment horizontal="center" vertical="center"/>
    </xf>
    <xf numFmtId="39" fontId="18" fillId="0" borderId="0" xfId="0" applyNumberFormat="1" applyFont="1" applyAlignment="1">
      <alignment vertical="center"/>
    </xf>
    <xf numFmtId="39" fontId="19" fillId="0" borderId="0" xfId="5" applyNumberFormat="1" applyFont="1" applyAlignment="1">
      <alignment horizontal="center" vertical="center"/>
    </xf>
    <xf numFmtId="39" fontId="20" fillId="0" borderId="0" xfId="0" applyNumberFormat="1" applyFont="1" applyAlignment="1">
      <alignment horizontal="center" vertical="center"/>
    </xf>
    <xf numFmtId="187" fontId="18" fillId="0" borderId="0" xfId="1" applyFont="1" applyAlignment="1">
      <alignment vertical="center"/>
    </xf>
    <xf numFmtId="39" fontId="20" fillId="0" borderId="0" xfId="0" applyNumberFormat="1" applyFont="1" applyAlignment="1">
      <alignment vertical="center"/>
    </xf>
    <xf numFmtId="39" fontId="18" fillId="0" borderId="0" xfId="4" applyNumberFormat="1" applyFont="1" applyAlignment="1">
      <alignment vertical="center"/>
    </xf>
    <xf numFmtId="0" fontId="21" fillId="0" borderId="0" xfId="6" applyFont="1" applyAlignment="1">
      <alignment vertical="center"/>
    </xf>
    <xf numFmtId="38" fontId="18" fillId="0" borderId="0" xfId="1" applyNumberFormat="1" applyFont="1" applyAlignment="1">
      <alignment vertical="center"/>
    </xf>
    <xf numFmtId="0" fontId="12" fillId="0" borderId="0" xfId="7" applyFont="1" applyAlignment="1">
      <alignment horizontal="center" vertical="center"/>
    </xf>
    <xf numFmtId="0" fontId="21" fillId="0" borderId="1" xfId="3" quotePrefix="1" applyNumberFormat="1" applyFont="1" applyBorder="1" applyAlignment="1">
      <alignment horizontal="center" vertical="center"/>
    </xf>
    <xf numFmtId="0" fontId="21" fillId="0" borderId="1" xfId="3" applyNumberFormat="1" applyFont="1" applyBorder="1" applyAlignment="1">
      <alignment horizontal="center" vertical="center"/>
    </xf>
    <xf numFmtId="39" fontId="11" fillId="0" borderId="0" xfId="1" applyNumberFormat="1" applyFont="1" applyAlignment="1">
      <alignment vertical="center"/>
    </xf>
    <xf numFmtId="40" fontId="18" fillId="0" borderId="0" xfId="0" applyNumberFormat="1" applyFont="1" applyAlignment="1">
      <alignment vertical="center"/>
    </xf>
    <xf numFmtId="187" fontId="18" fillId="0" borderId="1" xfId="1" applyFont="1" applyBorder="1" applyAlignment="1">
      <alignment vertical="center"/>
    </xf>
    <xf numFmtId="187" fontId="18" fillId="0" borderId="2" xfId="1" applyFont="1" applyBorder="1" applyAlignment="1">
      <alignment vertical="center"/>
    </xf>
    <xf numFmtId="187" fontId="18" fillId="0" borderId="3" xfId="1" applyFont="1" applyBorder="1" applyAlignment="1">
      <alignment vertical="center"/>
    </xf>
    <xf numFmtId="187" fontId="18" fillId="0" borderId="5" xfId="1" applyFont="1" applyBorder="1" applyAlignment="1">
      <alignment vertical="center"/>
    </xf>
    <xf numFmtId="187" fontId="11" fillId="0" borderId="0" xfId="1" applyFont="1" applyAlignment="1">
      <alignment horizontal="right" vertical="center"/>
    </xf>
    <xf numFmtId="187" fontId="11" fillId="0" borderId="2" xfId="1" applyFont="1" applyBorder="1" applyAlignment="1">
      <alignment vertical="center"/>
    </xf>
    <xf numFmtId="187" fontId="11" fillId="0" borderId="5" xfId="1" applyFont="1" applyBorder="1" applyAlignment="1">
      <alignment vertical="center"/>
    </xf>
    <xf numFmtId="39" fontId="23" fillId="0" borderId="0" xfId="7" applyNumberFormat="1" applyFont="1" applyAlignment="1">
      <alignment horizontal="left" vertical="center" indent="2"/>
    </xf>
    <xf numFmtId="187" fontId="11" fillId="0" borderId="1" xfId="1" applyFont="1" applyBorder="1" applyAlignment="1">
      <alignment vertical="center"/>
    </xf>
    <xf numFmtId="190" fontId="11" fillId="0" borderId="0" xfId="9" applyNumberFormat="1" applyFont="1" applyAlignment="1">
      <alignment horizontal="center" vertical="center"/>
    </xf>
    <xf numFmtId="39" fontId="22" fillId="0" borderId="1" xfId="7" applyNumberFormat="1" applyFont="1" applyBorder="1" applyAlignment="1">
      <alignment horizontal="center" vertical="center"/>
    </xf>
    <xf numFmtId="0" fontId="0" fillId="0" borderId="0" xfId="6" applyFont="1" applyFill="1" applyAlignment="1">
      <alignment vertical="center"/>
    </xf>
    <xf numFmtId="0" fontId="2" fillId="0" borderId="0" xfId="6" applyFont="1" applyFill="1" applyAlignment="1">
      <alignment vertical="center"/>
    </xf>
    <xf numFmtId="39" fontId="2" fillId="0" borderId="0" xfId="2" applyNumberFormat="1" applyFont="1" applyFill="1"/>
    <xf numFmtId="39" fontId="4" fillId="0" borderId="0" xfId="5" applyNumberFormat="1" applyFont="1" applyFill="1" applyAlignment="1">
      <alignment horizontal="left"/>
    </xf>
    <xf numFmtId="0" fontId="12" fillId="0" borderId="0" xfId="7" applyFont="1" applyFill="1" applyAlignment="1">
      <alignment horizontal="center" vertical="center"/>
    </xf>
    <xf numFmtId="187" fontId="2" fillId="0" borderId="0" xfId="1" applyFont="1" applyFill="1" applyAlignment="1">
      <alignment horizontal="right"/>
    </xf>
    <xf numFmtId="187" fontId="4" fillId="0" borderId="0" xfId="5" applyNumberFormat="1" applyFont="1" applyFill="1" applyAlignment="1">
      <alignment horizontal="left"/>
    </xf>
    <xf numFmtId="187" fontId="2" fillId="0" borderId="4" xfId="1" applyFont="1" applyFill="1" applyBorder="1" applyAlignment="1">
      <alignment horizontal="right"/>
    </xf>
    <xf numFmtId="187" fontId="2" fillId="0" borderId="5" xfId="1" applyFont="1" applyFill="1" applyBorder="1" applyAlignment="1">
      <alignment horizontal="right"/>
    </xf>
    <xf numFmtId="39" fontId="2" fillId="0" borderId="0" xfId="5" applyNumberFormat="1" applyFill="1"/>
    <xf numFmtId="187" fontId="2" fillId="0" borderId="0" xfId="1" applyFont="1" applyFill="1" applyAlignment="1">
      <alignment horizontal="right" shrinkToFit="1"/>
    </xf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0" borderId="0" xfId="0" applyFont="1" applyFill="1"/>
    <xf numFmtId="187" fontId="4" fillId="0" borderId="0" xfId="1" applyFont="1" applyFill="1"/>
    <xf numFmtId="187" fontId="0" fillId="0" borderId="0" xfId="1" applyFont="1" applyFill="1"/>
    <xf numFmtId="187" fontId="2" fillId="0" borderId="0" xfId="0" applyNumberFormat="1" applyFont="1" applyFill="1"/>
    <xf numFmtId="0" fontId="2" fillId="0" borderId="0" xfId="0" applyFont="1" applyFill="1"/>
    <xf numFmtId="0" fontId="8" fillId="0" borderId="0" xfId="0" applyFont="1" applyFill="1" applyAlignment="1">
      <alignment horizontal="left"/>
    </xf>
    <xf numFmtId="187" fontId="3" fillId="0" borderId="0" xfId="0" applyNumberFormat="1" applyFont="1" applyFill="1" applyAlignment="1">
      <alignment horizontal="left"/>
    </xf>
    <xf numFmtId="187" fontId="6" fillId="0" borderId="0" xfId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87" fontId="11" fillId="0" borderId="3" xfId="1" quotePrefix="1" applyFont="1" applyFill="1" applyBorder="1" applyAlignment="1">
      <alignment horizontal="center" vertical="center"/>
    </xf>
    <xf numFmtId="187" fontId="2" fillId="0" borderId="2" xfId="1" applyFont="1" applyFill="1" applyBorder="1"/>
    <xf numFmtId="187" fontId="11" fillId="0" borderId="0" xfId="1" quotePrefix="1" applyFont="1" applyFill="1" applyAlignment="1">
      <alignment horizontal="center" vertical="center"/>
    </xf>
    <xf numFmtId="0" fontId="7" fillId="0" borderId="0" xfId="0" applyFont="1" applyFill="1"/>
    <xf numFmtId="187" fontId="2" fillId="0" borderId="0" xfId="1" applyFont="1" applyFill="1"/>
    <xf numFmtId="187" fontId="12" fillId="0" borderId="0" xfId="1" quotePrefix="1" applyFont="1" applyFill="1" applyAlignment="1">
      <alignment horizontal="center" vertical="center"/>
    </xf>
    <xf numFmtId="187" fontId="0" fillId="0" borderId="0" xfId="1" applyFont="1" applyFill="1" applyAlignment="1">
      <alignment horizontal="right"/>
    </xf>
    <xf numFmtId="38" fontId="2" fillId="0" borderId="0" xfId="0" applyNumberFormat="1" applyFont="1" applyFill="1"/>
    <xf numFmtId="187" fontId="4" fillId="0" borderId="3" xfId="1" applyFont="1" applyFill="1" applyBorder="1"/>
    <xf numFmtId="188" fontId="0" fillId="0" borderId="0" xfId="1" applyNumberFormat="1" applyFont="1" applyFill="1"/>
    <xf numFmtId="3" fontId="0" fillId="0" borderId="0" xfId="0" applyNumberFormat="1" applyFill="1"/>
    <xf numFmtId="187" fontId="4" fillId="0" borderId="4" xfId="1" applyFont="1" applyFill="1" applyBorder="1"/>
    <xf numFmtId="187" fontId="0" fillId="0" borderId="0" xfId="0" applyNumberFormat="1" applyFill="1"/>
    <xf numFmtId="0" fontId="0" fillId="0" borderId="0" xfId="0" applyFill="1" applyAlignment="1">
      <alignment horizontal="left"/>
    </xf>
    <xf numFmtId="187" fontId="4" fillId="0" borderId="3" xfId="1" applyFont="1" applyFill="1" applyBorder="1" applyAlignment="1">
      <alignment horizontal="right"/>
    </xf>
    <xf numFmtId="187" fontId="4" fillId="0" borderId="2" xfId="1" applyFont="1" applyFill="1" applyBorder="1"/>
    <xf numFmtId="39" fontId="2" fillId="0" borderId="0" xfId="11" applyFont="1" applyFill="1" applyAlignment="1">
      <alignment horizontal="left"/>
    </xf>
    <xf numFmtId="39" fontId="14" fillId="0" borderId="0" xfId="11" applyFont="1" applyFill="1"/>
    <xf numFmtId="1" fontId="14" fillId="0" borderId="0" xfId="3" applyNumberFormat="1" applyFont="1" applyFill="1" applyAlignment="1">
      <alignment horizontal="center"/>
    </xf>
    <xf numFmtId="39" fontId="14" fillId="0" borderId="0" xfId="11" applyFont="1" applyFill="1" applyAlignment="1">
      <alignment horizontal="left"/>
    </xf>
    <xf numFmtId="39" fontId="0" fillId="0" borderId="0" xfId="11" applyFont="1" applyFill="1"/>
    <xf numFmtId="39" fontId="2" fillId="0" borderId="0" xfId="11" applyFont="1" applyFill="1"/>
    <xf numFmtId="187" fontId="0" fillId="0" borderId="4" xfId="1" applyFont="1" applyFill="1" applyBorder="1"/>
    <xf numFmtId="0" fontId="0" fillId="0" borderId="0" xfId="0" quotePrefix="1" applyFill="1" applyAlignment="1">
      <alignment horizontal="left"/>
    </xf>
    <xf numFmtId="187" fontId="0" fillId="0" borderId="2" xfId="1" applyFont="1" applyFill="1" applyBorder="1"/>
    <xf numFmtId="0" fontId="5" fillId="0" borderId="0" xfId="0" applyFont="1" applyFill="1"/>
    <xf numFmtId="187" fontId="5" fillId="0" borderId="0" xfId="0" applyNumberFormat="1" applyFont="1" applyFill="1"/>
    <xf numFmtId="0" fontId="3" fillId="0" borderId="0" xfId="0" applyFont="1" applyFill="1" applyAlignment="1">
      <alignment horizontal="center"/>
    </xf>
    <xf numFmtId="39" fontId="2" fillId="0" borderId="0" xfId="5" applyNumberFormat="1" applyFill="1" applyAlignment="1">
      <alignment horizontal="center"/>
    </xf>
    <xf numFmtId="39" fontId="11" fillId="0" borderId="1" xfId="1" applyNumberFormat="1" applyFont="1" applyFill="1" applyBorder="1"/>
    <xf numFmtId="39" fontId="12" fillId="0" borderId="1" xfId="1" applyNumberFormat="1" applyFont="1" applyFill="1" applyBorder="1" applyAlignment="1">
      <alignment horizontal="center"/>
    </xf>
    <xf numFmtId="39" fontId="4" fillId="0" borderId="0" xfId="5" applyNumberFormat="1" applyFont="1" applyFill="1" applyAlignment="1">
      <alignment horizontal="centerContinuous" shrinkToFit="1"/>
    </xf>
    <xf numFmtId="39" fontId="12" fillId="0" borderId="0" xfId="0" applyNumberFormat="1" applyFont="1" applyFill="1" applyAlignment="1">
      <alignment horizontal="center"/>
    </xf>
    <xf numFmtId="49" fontId="2" fillId="0" borderId="0" xfId="6" applyNumberFormat="1" applyFont="1" applyFill="1" applyAlignment="1">
      <alignment horizontal="center" vertical="center"/>
    </xf>
    <xf numFmtId="49" fontId="0" fillId="0" borderId="0" xfId="3" applyNumberFormat="1" applyFont="1" applyFill="1" applyAlignment="1">
      <alignment horizontal="center" vertical="center"/>
    </xf>
    <xf numFmtId="187" fontId="2" fillId="0" borderId="0" xfId="1" quotePrefix="1" applyFont="1" applyFill="1"/>
    <xf numFmtId="187" fontId="2" fillId="0" borderId="0" xfId="1" applyFont="1" applyFill="1" applyAlignment="1">
      <alignment horizontal="center"/>
    </xf>
    <xf numFmtId="187" fontId="2" fillId="0" borderId="0" xfId="5" applyNumberFormat="1" applyFill="1" applyAlignment="1">
      <alignment horizontal="center"/>
    </xf>
    <xf numFmtId="39" fontId="4" fillId="0" borderId="0" xfId="5" applyNumberFormat="1" applyFont="1" applyFill="1"/>
    <xf numFmtId="39" fontId="23" fillId="0" borderId="0" xfId="5" applyNumberFormat="1" applyFont="1" applyFill="1"/>
    <xf numFmtId="39" fontId="24" fillId="0" borderId="0" xfId="5" applyNumberFormat="1" applyFont="1" applyFill="1"/>
    <xf numFmtId="187" fontId="2" fillId="0" borderId="2" xfId="1" applyFont="1" applyFill="1" applyBorder="1" applyAlignment="1">
      <alignment horizontal="right"/>
    </xf>
    <xf numFmtId="187" fontId="2" fillId="0" borderId="0" xfId="5" applyNumberFormat="1" applyFill="1"/>
    <xf numFmtId="39" fontId="25" fillId="0" borderId="0" xfId="5" applyNumberFormat="1" applyFont="1" applyFill="1"/>
    <xf numFmtId="39" fontId="23" fillId="0" borderId="0" xfId="2" applyNumberFormat="1" applyFont="1" applyFill="1"/>
    <xf numFmtId="187" fontId="2" fillId="0" borderId="3" xfId="1" applyFont="1" applyFill="1" applyBorder="1" applyAlignment="1">
      <alignment horizontal="right"/>
    </xf>
    <xf numFmtId="39" fontId="6" fillId="0" borderId="0" xfId="5" applyNumberFormat="1" applyFont="1" applyFill="1"/>
    <xf numFmtId="39" fontId="0" fillId="0" borderId="0" xfId="5" applyNumberFormat="1" applyFont="1" applyFill="1"/>
    <xf numFmtId="0" fontId="4" fillId="0" borderId="0" xfId="6" applyFont="1" applyFill="1" applyAlignment="1">
      <alignment vertical="center"/>
    </xf>
    <xf numFmtId="0" fontId="27" fillId="0" borderId="0" xfId="6" applyFont="1" applyFill="1" applyAlignment="1">
      <alignment vertical="center"/>
    </xf>
    <xf numFmtId="39" fontId="27" fillId="0" borderId="0" xfId="2" applyNumberFormat="1" applyFont="1" applyFill="1"/>
    <xf numFmtId="39" fontId="28" fillId="0" borderId="0" xfId="5" applyNumberFormat="1" applyFont="1" applyFill="1" applyAlignment="1">
      <alignment horizontal="left"/>
    </xf>
    <xf numFmtId="0" fontId="29" fillId="0" borderId="0" xfId="7" applyFont="1" applyFill="1" applyAlignment="1">
      <alignment horizontal="center" vertical="center"/>
    </xf>
    <xf numFmtId="188" fontId="27" fillId="0" borderId="0" xfId="2" applyNumberFormat="1" applyFont="1" applyFill="1" applyAlignment="1">
      <alignment horizontal="right"/>
    </xf>
    <xf numFmtId="188" fontId="28" fillId="0" borderId="0" xfId="5" applyNumberFormat="1" applyFont="1" applyFill="1" applyAlignment="1">
      <alignment horizontal="left"/>
    </xf>
    <xf numFmtId="39" fontId="27" fillId="0" borderId="0" xfId="5" applyNumberFormat="1" applyFont="1" applyFill="1"/>
    <xf numFmtId="189" fontId="2" fillId="0" borderId="0" xfId="2" applyFont="1" applyFill="1" applyAlignment="1">
      <alignment horizontal="right"/>
    </xf>
    <xf numFmtId="190" fontId="2" fillId="0" borderId="0" xfId="2" applyNumberFormat="1" applyFont="1" applyFill="1" applyAlignment="1">
      <alignment horizontal="right"/>
    </xf>
    <xf numFmtId="39" fontId="2" fillId="0" borderId="0" xfId="10" applyNumberFormat="1" applyFont="1" applyFill="1" applyAlignment="1">
      <alignment horizontal="centerContinuous" vertical="center"/>
    </xf>
    <xf numFmtId="187" fontId="11" fillId="0" borderId="5" xfId="1" applyFont="1" applyFill="1" applyBorder="1" applyAlignment="1">
      <alignment vertical="center"/>
    </xf>
    <xf numFmtId="39" fontId="11" fillId="0" borderId="0" xfId="7" applyNumberFormat="1" applyFont="1" applyFill="1" applyAlignment="1">
      <alignment vertical="center"/>
    </xf>
    <xf numFmtId="39" fontId="11" fillId="0" borderId="0" xfId="7" applyNumberFormat="1" applyFont="1" applyFill="1" applyAlignment="1">
      <alignment horizontal="centerContinuous" vertical="center"/>
    </xf>
    <xf numFmtId="39" fontId="12" fillId="0" borderId="0" xfId="7" applyNumberFormat="1" applyFont="1" applyFill="1" applyAlignment="1">
      <alignment horizontal="centerContinuous" vertical="center"/>
    </xf>
    <xf numFmtId="39" fontId="12" fillId="0" borderId="0" xfId="7" applyNumberFormat="1" applyFont="1" applyFill="1" applyAlignment="1">
      <alignment vertical="center"/>
    </xf>
    <xf numFmtId="39" fontId="11" fillId="0" borderId="0" xfId="7" applyNumberFormat="1" applyFont="1" applyFill="1" applyAlignment="1">
      <alignment horizontal="center" vertical="center"/>
    </xf>
    <xf numFmtId="39" fontId="12" fillId="0" borderId="0" xfId="7" applyNumberFormat="1" applyFont="1" applyFill="1" applyAlignment="1">
      <alignment horizontal="center" vertical="center"/>
    </xf>
    <xf numFmtId="39" fontId="11" fillId="0" borderId="1" xfId="7" applyNumberFormat="1" applyFont="1" applyFill="1" applyBorder="1" applyAlignment="1">
      <alignment horizontal="center" vertical="center"/>
    </xf>
    <xf numFmtId="39" fontId="22" fillId="0" borderId="1" xfId="7" applyNumberFormat="1" applyFont="1" applyFill="1" applyBorder="1" applyAlignment="1">
      <alignment horizontal="center" vertical="center"/>
    </xf>
    <xf numFmtId="0" fontId="12" fillId="0" borderId="0" xfId="7" applyFont="1" applyFill="1" applyAlignment="1">
      <alignment vertical="center"/>
    </xf>
    <xf numFmtId="187" fontId="11" fillId="0" borderId="0" xfId="1" applyFont="1" applyFill="1" applyAlignment="1">
      <alignment vertical="center"/>
    </xf>
    <xf numFmtId="39" fontId="23" fillId="0" borderId="0" xfId="7" applyNumberFormat="1" applyFont="1" applyFill="1" applyAlignment="1">
      <alignment vertical="center"/>
    </xf>
    <xf numFmtId="187" fontId="11" fillId="0" borderId="0" xfId="1" applyFont="1" applyFill="1" applyAlignment="1">
      <alignment horizontal="right" vertical="center"/>
    </xf>
    <xf numFmtId="187" fontId="11" fillId="0" borderId="2" xfId="1" applyFont="1" applyFill="1" applyBorder="1" applyAlignment="1">
      <alignment vertical="center"/>
    </xf>
    <xf numFmtId="39" fontId="11" fillId="0" borderId="0" xfId="1" applyNumberFormat="1" applyFont="1" applyFill="1" applyAlignment="1">
      <alignment vertical="center"/>
    </xf>
    <xf numFmtId="187" fontId="4" fillId="0" borderId="0" xfId="1" applyFont="1" applyFill="1" applyBorder="1"/>
    <xf numFmtId="39" fontId="11" fillId="0" borderId="0" xfId="7" applyNumberFormat="1" applyFont="1" applyAlignment="1">
      <alignment horizontal="center" vertical="center"/>
    </xf>
    <xf numFmtId="39" fontId="11" fillId="0" borderId="0" xfId="7" applyNumberFormat="1" applyFont="1" applyFill="1" applyAlignment="1">
      <alignment horizontal="center" vertical="center"/>
    </xf>
    <xf numFmtId="187" fontId="0" fillId="0" borderId="0" xfId="1" applyFont="1" applyFill="1" applyBorder="1"/>
    <xf numFmtId="39" fontId="0" fillId="0" borderId="0" xfId="11" applyFont="1" applyFill="1" applyAlignment="1"/>
    <xf numFmtId="187" fontId="2" fillId="0" borderId="0" xfId="1" applyFont="1" applyFill="1" applyBorder="1" applyAlignment="1">
      <alignment horizontal="right"/>
    </xf>
    <xf numFmtId="187" fontId="2" fillId="0" borderId="0" xfId="1" applyFont="1" applyFill="1" applyBorder="1" applyAlignment="1">
      <alignment horizontal="right" shrinkToFit="1"/>
    </xf>
    <xf numFmtId="187" fontId="4" fillId="0" borderId="0" xfId="5" applyNumberFormat="1" applyFont="1" applyFill="1" applyBorder="1" applyAlignment="1">
      <alignment horizontal="left"/>
    </xf>
    <xf numFmtId="39" fontId="11" fillId="0" borderId="0" xfId="7" applyNumberFormat="1" applyFont="1" applyFill="1" applyBorder="1" applyAlignment="1">
      <alignment horizontal="center" vertical="center"/>
    </xf>
    <xf numFmtId="39" fontId="22" fillId="0" borderId="0" xfId="7" applyNumberFormat="1" applyFont="1" applyFill="1" applyBorder="1" applyAlignment="1">
      <alignment horizontal="center" vertical="center"/>
    </xf>
    <xf numFmtId="39" fontId="11" fillId="0" borderId="0" xfId="7" applyNumberFormat="1" applyFont="1" applyFill="1" applyBorder="1" applyAlignment="1">
      <alignment vertical="center"/>
    </xf>
    <xf numFmtId="39" fontId="11" fillId="0" borderId="0" xfId="7" applyNumberFormat="1" applyFont="1" applyBorder="1" applyAlignment="1">
      <alignment horizontal="center" vertical="center"/>
    </xf>
    <xf numFmtId="187" fontId="11" fillId="0" borderId="0" xfId="1" applyFont="1" applyBorder="1" applyAlignment="1">
      <alignment vertical="center"/>
    </xf>
    <xf numFmtId="191" fontId="2" fillId="0" borderId="0" xfId="0" applyNumberFormat="1" applyFont="1" applyFill="1"/>
    <xf numFmtId="187" fontId="4" fillId="0" borderId="4" xfId="1" applyNumberFormat="1" applyFont="1" applyFill="1" applyBorder="1"/>
    <xf numFmtId="39" fontId="11" fillId="0" borderId="0" xfId="7" applyNumberFormat="1" applyFont="1" applyBorder="1" applyAlignment="1">
      <alignment horizontal="center" vertical="center"/>
    </xf>
    <xf numFmtId="39" fontId="11" fillId="0" borderId="0" xfId="7" applyNumberFormat="1" applyFont="1" applyBorder="1" applyAlignment="1">
      <alignment vertical="center"/>
    </xf>
    <xf numFmtId="39" fontId="22" fillId="0" borderId="0" xfId="7" applyNumberFormat="1" applyFont="1" applyBorder="1" applyAlignment="1">
      <alignment horizontal="center" vertical="center"/>
    </xf>
    <xf numFmtId="39" fontId="18" fillId="0" borderId="0" xfId="0" applyNumberFormat="1" applyFont="1" applyFill="1" applyAlignment="1">
      <alignment vertical="center"/>
    </xf>
    <xf numFmtId="187" fontId="18" fillId="0" borderId="0" xfId="1" applyFont="1" applyFill="1" applyAlignment="1">
      <alignment vertical="center"/>
    </xf>
    <xf numFmtId="39" fontId="18" fillId="0" borderId="0" xfId="4" applyNumberFormat="1" applyFont="1" applyFill="1" applyAlignment="1">
      <alignment vertical="center"/>
    </xf>
    <xf numFmtId="187" fontId="18" fillId="0" borderId="5" xfId="1" applyNumberFormat="1" applyFont="1" applyBorder="1" applyAlignment="1">
      <alignment vertical="center"/>
    </xf>
    <xf numFmtId="187" fontId="19" fillId="0" borderId="0" xfId="5" applyNumberFormat="1" applyFont="1" applyAlignment="1">
      <alignment horizontal="center" vertical="center"/>
    </xf>
    <xf numFmtId="187" fontId="20" fillId="0" borderId="0" xfId="0" applyNumberFormat="1" applyFont="1" applyAlignment="1">
      <alignment horizontal="center" vertical="center"/>
    </xf>
    <xf numFmtId="187" fontId="18" fillId="0" borderId="0" xfId="0" applyNumberFormat="1" applyFont="1" applyAlignment="1">
      <alignment vertical="center"/>
    </xf>
    <xf numFmtId="187" fontId="18" fillId="0" borderId="0" xfId="1" applyNumberFormat="1" applyFont="1" applyAlignment="1">
      <alignment vertical="center"/>
    </xf>
    <xf numFmtId="187" fontId="18" fillId="0" borderId="1" xfId="1" applyNumberFormat="1" applyFont="1" applyBorder="1" applyAlignment="1">
      <alignment vertical="center"/>
    </xf>
    <xf numFmtId="187" fontId="18" fillId="0" borderId="2" xfId="1" applyNumberFormat="1" applyFont="1" applyBorder="1" applyAlignment="1">
      <alignment vertical="center"/>
    </xf>
    <xf numFmtId="187" fontId="18" fillId="0" borderId="3" xfId="1" applyNumberFormat="1" applyFont="1" applyBorder="1" applyAlignment="1">
      <alignment vertical="center"/>
    </xf>
    <xf numFmtId="187" fontId="18" fillId="0" borderId="0" xfId="4" applyNumberFormat="1" applyFont="1" applyAlignment="1">
      <alignment vertical="center"/>
    </xf>
    <xf numFmtId="187" fontId="18" fillId="0" borderId="0" xfId="1" applyNumberFormat="1" applyFont="1" applyFill="1" applyAlignment="1">
      <alignment vertical="center"/>
    </xf>
    <xf numFmtId="49" fontId="0" fillId="0" borderId="1" xfId="3" applyNumberFormat="1" applyFont="1" applyFill="1" applyBorder="1" applyAlignment="1">
      <alignment horizontal="center" vertical="center"/>
    </xf>
    <xf numFmtId="49" fontId="2" fillId="0" borderId="0" xfId="6" applyNumberFormat="1" applyFont="1" applyFill="1" applyBorder="1" applyAlignment="1">
      <alignment horizontal="center" vertical="center"/>
    </xf>
    <xf numFmtId="39" fontId="2" fillId="0" borderId="0" xfId="5" applyNumberFormat="1" applyFill="1" applyBorder="1" applyAlignment="1">
      <alignment horizontal="center"/>
    </xf>
    <xf numFmtId="187" fontId="2" fillId="0" borderId="1" xfId="1" applyFont="1" applyFill="1" applyBorder="1" applyAlignment="1">
      <alignment horizontal="right"/>
    </xf>
    <xf numFmtId="39" fontId="2" fillId="0" borderId="0" xfId="0" applyNumberFormat="1" applyFont="1" applyFill="1" applyAlignment="1"/>
    <xf numFmtId="39" fontId="0" fillId="0" borderId="0" xfId="0" applyNumberFormat="1" applyFill="1" applyAlignment="1"/>
    <xf numFmtId="0" fontId="3" fillId="0" borderId="0" xfId="0" applyFont="1" applyFill="1" applyAlignment="1">
      <alignment horizontal="center"/>
    </xf>
    <xf numFmtId="39" fontId="0" fillId="0" borderId="0" xfId="0" applyNumberFormat="1" applyFill="1" applyAlignment="1">
      <alignment horizontal="center"/>
    </xf>
    <xf numFmtId="39" fontId="2" fillId="0" borderId="0" xfId="0" applyNumberFormat="1" applyFont="1" applyFill="1" applyAlignment="1">
      <alignment horizontal="center"/>
    </xf>
    <xf numFmtId="187" fontId="0" fillId="0" borderId="1" xfId="1" quotePrefix="1" applyFont="1" applyFill="1" applyBorder="1" applyAlignment="1">
      <alignment horizontal="center"/>
    </xf>
    <xf numFmtId="0" fontId="9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39" fontId="11" fillId="0" borderId="2" xfId="1" applyNumberFormat="1" applyFont="1" applyFill="1" applyBorder="1" applyAlignment="1">
      <alignment horizontal="center"/>
    </xf>
    <xf numFmtId="0" fontId="2" fillId="0" borderId="0" xfId="6" applyFont="1" applyFill="1" applyAlignment="1">
      <alignment horizontal="center" vertical="center"/>
    </xf>
    <xf numFmtId="39" fontId="11" fillId="0" borderId="0" xfId="7" applyNumberFormat="1" applyFont="1" applyAlignment="1">
      <alignment horizontal="center" vertical="center"/>
    </xf>
    <xf numFmtId="39" fontId="30" fillId="0" borderId="0" xfId="7" applyNumberFormat="1" applyFont="1" applyAlignment="1">
      <alignment horizontal="center" vertical="center"/>
    </xf>
    <xf numFmtId="190" fontId="11" fillId="0" borderId="1" xfId="9" applyNumberFormat="1" applyFont="1" applyBorder="1" applyAlignment="1">
      <alignment horizontal="center" vertical="center"/>
    </xf>
    <xf numFmtId="39" fontId="18" fillId="0" borderId="0" xfId="7" applyNumberFormat="1" applyFont="1" applyAlignment="1">
      <alignment horizontal="center" wrapText="1"/>
    </xf>
    <xf numFmtId="39" fontId="18" fillId="0" borderId="1" xfId="7" applyNumberFormat="1" applyFont="1" applyBorder="1" applyAlignment="1">
      <alignment horizontal="center" wrapText="1"/>
    </xf>
    <xf numFmtId="190" fontId="11" fillId="0" borderId="3" xfId="9" applyNumberFormat="1" applyFont="1" applyBorder="1" applyAlignment="1">
      <alignment horizontal="center" vertical="center"/>
    </xf>
    <xf numFmtId="39" fontId="22" fillId="0" borderId="0" xfId="7" applyNumberFormat="1" applyFont="1" applyBorder="1" applyAlignment="1">
      <alignment horizontal="center" vertical="center" wrapText="1"/>
    </xf>
    <xf numFmtId="39" fontId="22" fillId="0" borderId="1" xfId="7" applyNumberFormat="1" applyFont="1" applyBorder="1" applyAlignment="1">
      <alignment horizontal="center" vertical="center" wrapText="1"/>
    </xf>
    <xf numFmtId="39" fontId="22" fillId="0" borderId="2" xfId="7" applyNumberFormat="1" applyFont="1" applyBorder="1" applyAlignment="1">
      <alignment horizontal="center" vertical="center" wrapText="1"/>
    </xf>
    <xf numFmtId="39" fontId="11" fillId="0" borderId="0" xfId="7" applyNumberFormat="1" applyFont="1" applyBorder="1" applyAlignment="1">
      <alignment horizontal="center" vertical="center"/>
    </xf>
    <xf numFmtId="39" fontId="11" fillId="0" borderId="1" xfId="7" applyNumberFormat="1" applyFont="1" applyBorder="1" applyAlignment="1">
      <alignment horizontal="center" vertical="center"/>
    </xf>
    <xf numFmtId="39" fontId="11" fillId="0" borderId="0" xfId="7" applyNumberFormat="1" applyFont="1" applyFill="1" applyAlignment="1">
      <alignment horizontal="center" vertical="center"/>
    </xf>
    <xf numFmtId="39" fontId="30" fillId="0" borderId="0" xfId="7" applyNumberFormat="1" applyFont="1" applyFill="1" applyAlignment="1">
      <alignment horizontal="center" vertical="center"/>
    </xf>
    <xf numFmtId="39" fontId="11" fillId="0" borderId="1" xfId="9" applyNumberFormat="1" applyFont="1" applyFill="1" applyBorder="1" applyAlignment="1">
      <alignment horizontal="center" vertical="center"/>
    </xf>
    <xf numFmtId="39" fontId="22" fillId="0" borderId="2" xfId="7" applyNumberFormat="1" applyFont="1" applyFill="1" applyBorder="1" applyAlignment="1">
      <alignment horizontal="center" vertical="center" wrapText="1"/>
    </xf>
    <xf numFmtId="39" fontId="22" fillId="0" borderId="1" xfId="7" applyNumberFormat="1" applyFont="1" applyFill="1" applyBorder="1" applyAlignment="1">
      <alignment horizontal="center" vertical="center" wrapText="1"/>
    </xf>
    <xf numFmtId="39" fontId="11" fillId="0" borderId="2" xfId="7" applyNumberFormat="1" applyFont="1" applyFill="1" applyBorder="1" applyAlignment="1">
      <alignment horizontal="center" vertical="center"/>
    </xf>
    <xf numFmtId="39" fontId="11" fillId="0" borderId="1" xfId="7" applyNumberFormat="1" applyFont="1" applyFill="1" applyBorder="1" applyAlignment="1">
      <alignment horizontal="center" vertical="center"/>
    </xf>
    <xf numFmtId="39" fontId="22" fillId="0" borderId="0" xfId="7" applyNumberFormat="1" applyFont="1" applyFill="1" applyAlignment="1">
      <alignment horizontal="center" vertical="center" wrapText="1"/>
    </xf>
    <xf numFmtId="39" fontId="31" fillId="0" borderId="0" xfId="0" applyNumberFormat="1" applyFont="1" applyAlignment="1">
      <alignment horizontal="center" vertical="center"/>
    </xf>
    <xf numFmtId="39" fontId="19" fillId="0" borderId="0" xfId="5" applyNumberFormat="1" applyFont="1" applyAlignment="1">
      <alignment horizontal="center" vertical="center"/>
    </xf>
    <xf numFmtId="0" fontId="21" fillId="0" borderId="2" xfId="3" quotePrefix="1" applyNumberFormat="1" applyFont="1" applyBorder="1" applyAlignment="1">
      <alignment horizontal="center" vertical="center"/>
    </xf>
    <xf numFmtId="39" fontId="20" fillId="0" borderId="0" xfId="0" applyNumberFormat="1" applyFont="1" applyAlignment="1">
      <alignment horizontal="center" vertical="center"/>
    </xf>
    <xf numFmtId="39" fontId="21" fillId="0" borderId="0" xfId="5" applyNumberFormat="1" applyFont="1" applyAlignment="1">
      <alignment horizontal="center" vertical="center"/>
    </xf>
  </cellXfs>
  <cellStyles count="13">
    <cellStyle name="Comma" xfId="1" builtinId="3"/>
    <cellStyle name="Comma 2" xfId="2"/>
    <cellStyle name="Comma 3" xfId="3"/>
    <cellStyle name="Comma 4" xfId="4"/>
    <cellStyle name="Normal" xfId="0" builtinId="0"/>
    <cellStyle name="Normal 2" xfId="5"/>
    <cellStyle name="Normal 2 2" xfId="12"/>
    <cellStyle name="Normal 3" xfId="6"/>
    <cellStyle name="Normal 4" xfId="7"/>
    <cellStyle name="Normal 5" xfId="8"/>
    <cellStyle name="เครื่องหมายจุลภาค 2" xfId="9"/>
    <cellStyle name="ปกติ 4" xfId="10"/>
    <cellStyle name="ปกติ_Sheet1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mes_saga\Dropbox\&#3650;&#3615;&#3621;&#3648;&#3604;&#3629;&#3619;&#3660;&#3607;&#3637;&#3617;%20DIA\Thai%20Health\&#3611;&#3637;%2059\Yearend%2059\Draft%20&#3591;&#3610;&#3585;&#3634;&#3619;&#3648;&#3591;&#3636;&#3609;\&#3591;&#3610;&#3585;&#3634;&#3619;&#3648;&#3591;&#3636;&#3609;&#3593;&#3610;&#3633;&#3610;&#3626;&#3640;&#3604;&#3607;&#3657;&#3634;&#3618;\TH444%20(T2)%20Q4-5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PL"/>
      <sheetName val="EQ "/>
      <sheetName val="CF "/>
    </sheetNames>
    <sheetDataSet>
      <sheetData sheetId="0" refreshError="1">
        <row r="5">
          <cell r="G5" t="str">
            <v>(หน่วย : บาท)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63"/>
  <sheetViews>
    <sheetView view="pageBreakPreview" topLeftCell="A119" zoomScaleNormal="85" zoomScaleSheetLayoutView="100" workbookViewId="0">
      <selection activeCell="E95" sqref="E95"/>
    </sheetView>
  </sheetViews>
  <sheetFormatPr defaultColWidth="10.85546875" defaultRowHeight="22.5" customHeight="1"/>
  <cols>
    <col min="1" max="3" width="1.85546875" style="53" customWidth="1"/>
    <col min="4" max="4" width="13.85546875" style="53" customWidth="1"/>
    <col min="5" max="5" width="18.85546875" style="53" customWidth="1"/>
    <col min="6" max="6" width="9.5703125" style="49" customWidth="1"/>
    <col min="7" max="7" width="1.42578125" style="53" customWidth="1"/>
    <col min="8" max="8" width="18.7109375" style="52" customWidth="1"/>
    <col min="9" max="9" width="1.42578125" style="52" customWidth="1"/>
    <col min="10" max="10" width="18.7109375" style="52" customWidth="1"/>
    <col min="11" max="11" width="1.42578125" style="52" customWidth="1"/>
    <col min="12" max="12" width="18.7109375" style="52" customWidth="1"/>
    <col min="13" max="13" width="1.42578125" style="52" customWidth="1"/>
    <col min="14" max="14" width="18.7109375" style="52" customWidth="1"/>
    <col min="15" max="15" width="15.5703125" style="53" bestFit="1" customWidth="1"/>
    <col min="16" max="16" width="13.85546875" style="53" bestFit="1" customWidth="1"/>
    <col min="17" max="17" width="15.28515625" style="53" bestFit="1" customWidth="1"/>
    <col min="18" max="16384" width="10.85546875" style="53"/>
  </cols>
  <sheetData>
    <row r="1" spans="1:15" s="46" customFormat="1" ht="22.5" customHeight="1">
      <c r="A1" s="169" t="s">
        <v>189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5" s="46" customFormat="1" ht="22.5" customHeight="1">
      <c r="A2" s="169" t="s">
        <v>38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15" s="46" customFormat="1" ht="22.5" customHeight="1">
      <c r="A3" s="169" t="s">
        <v>171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</row>
    <row r="4" spans="1:15" ht="22.5" customHeight="1">
      <c r="A4" s="47"/>
      <c r="B4" s="48"/>
      <c r="C4" s="48"/>
      <c r="D4" s="48"/>
      <c r="E4" s="48"/>
      <c r="G4" s="48"/>
      <c r="H4" s="50"/>
      <c r="I4" s="51"/>
      <c r="J4" s="50"/>
      <c r="L4" s="50"/>
      <c r="M4" s="51"/>
      <c r="N4" s="50"/>
    </row>
    <row r="5" spans="1:15" s="46" customFormat="1" ht="22.5" customHeight="1">
      <c r="F5" s="54"/>
      <c r="H5" s="55"/>
      <c r="I5" s="55"/>
      <c r="J5" s="55"/>
      <c r="K5" s="55"/>
      <c r="L5" s="55"/>
      <c r="M5" s="55"/>
      <c r="N5" s="56" t="s">
        <v>44</v>
      </c>
    </row>
    <row r="6" spans="1:15" ht="22.5" customHeight="1">
      <c r="F6" s="57"/>
      <c r="H6" s="172" t="s">
        <v>85</v>
      </c>
      <c r="I6" s="172"/>
      <c r="J6" s="172"/>
      <c r="K6" s="53"/>
      <c r="L6" s="172" t="s">
        <v>86</v>
      </c>
      <c r="M6" s="172"/>
      <c r="N6" s="172"/>
    </row>
    <row r="7" spans="1:15" ht="22.5" customHeight="1">
      <c r="F7" s="57" t="s">
        <v>18</v>
      </c>
      <c r="H7" s="58" t="s">
        <v>170</v>
      </c>
      <c r="I7" s="59"/>
      <c r="J7" s="58" t="s">
        <v>97</v>
      </c>
      <c r="K7" s="53"/>
      <c r="L7" s="58" t="str">
        <f>+H7</f>
        <v>2562</v>
      </c>
      <c r="M7" s="59"/>
      <c r="N7" s="58" t="str">
        <f>+J7</f>
        <v>2561</v>
      </c>
    </row>
    <row r="8" spans="1:15" ht="22.5" customHeight="1">
      <c r="A8" s="61" t="s">
        <v>0</v>
      </c>
      <c r="F8" s="57"/>
      <c r="H8" s="60"/>
      <c r="I8" s="62"/>
      <c r="J8" s="63"/>
      <c r="L8" s="60"/>
      <c r="M8" s="62"/>
      <c r="N8" s="63"/>
    </row>
    <row r="9" spans="1:15" ht="22.5" customHeight="1">
      <c r="A9" s="61" t="s">
        <v>3</v>
      </c>
    </row>
    <row r="10" spans="1:15" ht="22.5" customHeight="1">
      <c r="A10" s="48" t="s">
        <v>24</v>
      </c>
      <c r="B10" s="48"/>
      <c r="C10" s="48"/>
      <c r="D10" s="48"/>
      <c r="E10" s="48"/>
      <c r="F10" s="57">
        <v>5</v>
      </c>
      <c r="G10" s="48"/>
      <c r="H10" s="40">
        <v>36836543.010000005</v>
      </c>
      <c r="I10" s="62"/>
      <c r="J10" s="40">
        <f>11478858.14-1179773.17</f>
        <v>10299084.970000001</v>
      </c>
      <c r="K10" s="62"/>
      <c r="L10" s="64">
        <v>32088636.800000004</v>
      </c>
      <c r="M10" s="51"/>
      <c r="N10" s="64">
        <v>5929478.8900000006</v>
      </c>
    </row>
    <row r="11" spans="1:15" ht="22.5" customHeight="1">
      <c r="A11" s="48" t="s">
        <v>118</v>
      </c>
      <c r="B11" s="48"/>
      <c r="C11" s="48"/>
      <c r="D11" s="48"/>
      <c r="E11" s="48"/>
      <c r="F11" s="57">
        <v>6</v>
      </c>
      <c r="G11" s="48"/>
      <c r="H11" s="40">
        <v>97266342.62000002</v>
      </c>
      <c r="I11" s="51"/>
      <c r="J11" s="40">
        <v>92186273.359999999</v>
      </c>
      <c r="K11" s="62"/>
      <c r="L11" s="40">
        <v>95232486.180000007</v>
      </c>
      <c r="M11" s="51"/>
      <c r="N11" s="64">
        <v>89537500.040000007</v>
      </c>
      <c r="O11" s="65"/>
    </row>
    <row r="12" spans="1:15" ht="22.5" customHeight="1">
      <c r="A12" s="48" t="s">
        <v>110</v>
      </c>
      <c r="B12" s="48"/>
      <c r="C12" s="48"/>
      <c r="D12" s="48"/>
      <c r="E12" s="48"/>
      <c r="F12" s="57">
        <v>25</v>
      </c>
      <c r="G12" s="48"/>
      <c r="H12" s="64">
        <v>0</v>
      </c>
      <c r="I12" s="51"/>
      <c r="J12" s="64">
        <v>0</v>
      </c>
      <c r="K12" s="62"/>
      <c r="L12" s="40">
        <v>8000000</v>
      </c>
      <c r="M12" s="51"/>
      <c r="N12" s="64">
        <v>8000000</v>
      </c>
      <c r="O12" s="65"/>
    </row>
    <row r="13" spans="1:15" ht="22.5" customHeight="1">
      <c r="A13" s="48" t="s">
        <v>30</v>
      </c>
      <c r="B13" s="48"/>
      <c r="C13" s="48"/>
      <c r="D13" s="48"/>
      <c r="E13" s="48"/>
      <c r="F13" s="57">
        <v>7</v>
      </c>
      <c r="G13" s="48"/>
      <c r="H13" s="40">
        <v>156275529.26999995</v>
      </c>
      <c r="I13" s="51"/>
      <c r="J13" s="40">
        <v>190067950.06999999</v>
      </c>
      <c r="K13" s="62"/>
      <c r="L13" s="40">
        <v>151220399.65999997</v>
      </c>
      <c r="M13" s="51"/>
      <c r="N13" s="64">
        <v>184487334.73999998</v>
      </c>
    </row>
    <row r="14" spans="1:15" ht="22.5" customHeight="1">
      <c r="A14" s="47" t="s">
        <v>4</v>
      </c>
      <c r="B14" s="48"/>
      <c r="C14" s="48"/>
      <c r="D14" s="48"/>
      <c r="E14" s="48"/>
      <c r="G14" s="48"/>
      <c r="H14" s="66">
        <f>SUM(H10:H13)</f>
        <v>290378414.89999998</v>
      </c>
      <c r="I14" s="51"/>
      <c r="J14" s="66">
        <f>SUM(J10:J13)</f>
        <v>292553308.39999998</v>
      </c>
      <c r="K14" s="62"/>
      <c r="L14" s="66">
        <f>SUM(L10:L13)</f>
        <v>286541522.63999999</v>
      </c>
      <c r="M14" s="51"/>
      <c r="N14" s="66">
        <f>SUM(N10:N13)</f>
        <v>287954313.66999996</v>
      </c>
    </row>
    <row r="15" spans="1:15" ht="22.5" customHeight="1">
      <c r="A15" s="47"/>
      <c r="B15" s="48"/>
      <c r="C15" s="48"/>
      <c r="D15" s="48"/>
      <c r="E15" s="48"/>
      <c r="G15" s="48"/>
      <c r="H15" s="67"/>
      <c r="I15" s="67"/>
      <c r="J15" s="51"/>
      <c r="K15" s="62"/>
      <c r="L15" s="67"/>
      <c r="M15" s="51"/>
      <c r="N15" s="51"/>
    </row>
    <row r="16" spans="1:15" ht="22.5" customHeight="1">
      <c r="A16" s="61" t="s">
        <v>5</v>
      </c>
      <c r="B16" s="48"/>
      <c r="C16" s="48"/>
      <c r="D16" s="48"/>
      <c r="E16" s="48"/>
      <c r="G16" s="48"/>
      <c r="H16" s="51"/>
      <c r="I16" s="51"/>
      <c r="J16" s="51"/>
      <c r="K16" s="62"/>
      <c r="L16" s="51"/>
      <c r="M16" s="51"/>
      <c r="N16" s="51"/>
    </row>
    <row r="17" spans="1:14" ht="22.5" customHeight="1">
      <c r="A17" s="48" t="s">
        <v>167</v>
      </c>
      <c r="B17" s="48"/>
      <c r="C17" s="48"/>
      <c r="D17" s="48"/>
      <c r="E17" s="48"/>
      <c r="G17" s="48"/>
      <c r="H17" s="51">
        <v>1012773.17</v>
      </c>
      <c r="I17" s="51"/>
      <c r="J17" s="51">
        <v>1179773.17</v>
      </c>
      <c r="K17" s="62"/>
      <c r="L17" s="51">
        <v>1012773.17</v>
      </c>
      <c r="M17" s="51"/>
      <c r="N17" s="51">
        <v>1179773.17</v>
      </c>
    </row>
    <row r="18" spans="1:14" ht="22.5" customHeight="1">
      <c r="A18" s="48" t="s">
        <v>177</v>
      </c>
      <c r="B18" s="48"/>
      <c r="C18" s="48"/>
      <c r="D18" s="48"/>
      <c r="E18" s="48"/>
      <c r="F18" s="57">
        <v>8</v>
      </c>
      <c r="G18" s="48"/>
      <c r="H18" s="51">
        <v>106605887.76000001</v>
      </c>
      <c r="I18" s="51"/>
      <c r="J18" s="51">
        <v>0</v>
      </c>
      <c r="K18" s="62"/>
      <c r="L18" s="51">
        <v>106605887.76000001</v>
      </c>
      <c r="M18" s="51"/>
      <c r="N18" s="51">
        <v>0</v>
      </c>
    </row>
    <row r="19" spans="1:14" ht="22.5" customHeight="1">
      <c r="A19" s="48" t="s">
        <v>111</v>
      </c>
      <c r="B19" s="48"/>
      <c r="C19" s="48"/>
      <c r="D19" s="48"/>
      <c r="E19" s="48"/>
      <c r="F19" s="57">
        <v>9</v>
      </c>
      <c r="G19" s="48"/>
      <c r="H19" s="62">
        <v>0</v>
      </c>
      <c r="I19" s="51"/>
      <c r="J19" s="62">
        <v>0</v>
      </c>
      <c r="K19" s="62"/>
      <c r="L19" s="62">
        <v>18193799.99999994</v>
      </c>
      <c r="M19" s="51"/>
      <c r="N19" s="62">
        <v>18193799.999999996</v>
      </c>
    </row>
    <row r="20" spans="1:14" ht="22.5" customHeight="1">
      <c r="A20" s="48" t="s">
        <v>31</v>
      </c>
      <c r="B20" s="48"/>
      <c r="C20" s="48"/>
      <c r="D20" s="48"/>
      <c r="E20" s="48"/>
      <c r="F20" s="57">
        <v>10</v>
      </c>
      <c r="G20" s="48"/>
      <c r="H20" s="62">
        <v>165286864.39000005</v>
      </c>
      <c r="I20" s="51"/>
      <c r="J20" s="62">
        <v>139558112.33000001</v>
      </c>
      <c r="K20" s="62"/>
      <c r="L20" s="62">
        <v>161813817.11000004</v>
      </c>
      <c r="M20" s="51"/>
      <c r="N20" s="62">
        <v>134341338.43000001</v>
      </c>
    </row>
    <row r="21" spans="1:14" ht="22.5" customHeight="1">
      <c r="A21" s="48" t="s">
        <v>128</v>
      </c>
      <c r="B21" s="48"/>
      <c r="C21" s="48"/>
      <c r="D21" s="48"/>
      <c r="E21" s="48"/>
      <c r="F21" s="57">
        <v>11</v>
      </c>
      <c r="G21" s="48"/>
      <c r="H21" s="62">
        <v>2189800.14</v>
      </c>
      <c r="I21" s="51"/>
      <c r="J21" s="62">
        <v>1347729.9</v>
      </c>
      <c r="K21" s="62"/>
      <c r="L21" s="62">
        <v>2031170.08</v>
      </c>
      <c r="M21" s="51"/>
      <c r="N21" s="62">
        <v>1158450.4600000009</v>
      </c>
    </row>
    <row r="22" spans="1:14" ht="22.5" customHeight="1">
      <c r="A22" s="48" t="s">
        <v>34</v>
      </c>
      <c r="B22" s="48"/>
      <c r="C22" s="48"/>
      <c r="D22" s="48"/>
      <c r="E22" s="48"/>
      <c r="F22" s="57">
        <v>12</v>
      </c>
      <c r="G22" s="48"/>
      <c r="H22" s="62">
        <v>7373410.1099999994</v>
      </c>
      <c r="I22" s="51"/>
      <c r="J22" s="62">
        <v>6320586.9499999965</v>
      </c>
      <c r="K22" s="62"/>
      <c r="L22" s="62">
        <v>7165328.1799999997</v>
      </c>
      <c r="M22" s="51"/>
      <c r="N22" s="62">
        <v>6302953.9099999964</v>
      </c>
    </row>
    <row r="23" spans="1:14" ht="22.5" customHeight="1">
      <c r="A23" s="48" t="s">
        <v>25</v>
      </c>
      <c r="B23" s="48"/>
      <c r="C23" s="48"/>
      <c r="D23" s="48"/>
      <c r="E23" s="48"/>
      <c r="F23" s="57"/>
      <c r="G23" s="68"/>
      <c r="H23" s="62">
        <v>912250</v>
      </c>
      <c r="I23" s="51"/>
      <c r="J23" s="62">
        <v>772250</v>
      </c>
      <c r="K23" s="62"/>
      <c r="L23" s="62">
        <v>908450</v>
      </c>
      <c r="M23" s="51"/>
      <c r="N23" s="62">
        <v>768450</v>
      </c>
    </row>
    <row r="24" spans="1:14" ht="22.5" customHeight="1">
      <c r="A24" s="47" t="s">
        <v>7</v>
      </c>
      <c r="B24" s="48"/>
      <c r="C24" s="48"/>
      <c r="D24" s="48"/>
      <c r="E24" s="48"/>
      <c r="G24" s="48"/>
      <c r="H24" s="66">
        <f>SUM(H17:H23)</f>
        <v>283380985.57000005</v>
      </c>
      <c r="I24" s="51"/>
      <c r="J24" s="66">
        <f>SUM(J17:J23)</f>
        <v>149178452.34999999</v>
      </c>
      <c r="K24" s="62"/>
      <c r="L24" s="66">
        <f>SUM(L17:L23)</f>
        <v>297731226.29999995</v>
      </c>
      <c r="M24" s="51"/>
      <c r="N24" s="66">
        <f>SUM(N17:N23)</f>
        <v>161944765.97</v>
      </c>
    </row>
    <row r="25" spans="1:14" ht="22.5" customHeight="1" thickBot="1">
      <c r="A25" s="47" t="s">
        <v>6</v>
      </c>
      <c r="B25" s="48"/>
      <c r="C25" s="48"/>
      <c r="D25" s="48"/>
      <c r="E25" s="48"/>
      <c r="G25" s="48"/>
      <c r="H25" s="146">
        <f>+H14+H24</f>
        <v>573759400.47000003</v>
      </c>
      <c r="I25" s="51"/>
      <c r="J25" s="69">
        <f>+J14+J24</f>
        <v>441731760.75</v>
      </c>
      <c r="K25" s="62"/>
      <c r="L25" s="69">
        <f>+L14+L24</f>
        <v>584272748.93999994</v>
      </c>
      <c r="M25" s="51"/>
      <c r="N25" s="69">
        <f>+N14+N24</f>
        <v>449899079.63999999</v>
      </c>
    </row>
    <row r="26" spans="1:14" ht="22.5" customHeight="1" thickTop="1">
      <c r="A26" s="47"/>
      <c r="B26" s="48"/>
      <c r="C26" s="48"/>
      <c r="D26" s="48"/>
      <c r="E26" s="48"/>
      <c r="G26" s="48"/>
      <c r="H26" s="132"/>
      <c r="I26" s="51"/>
      <c r="J26" s="132"/>
      <c r="K26" s="62"/>
      <c r="L26" s="132"/>
      <c r="M26" s="51"/>
      <c r="N26" s="132"/>
    </row>
    <row r="27" spans="1:14" ht="22.5" customHeight="1">
      <c r="A27" s="47"/>
      <c r="B27" s="48"/>
      <c r="C27" s="48"/>
      <c r="D27" s="48"/>
      <c r="E27" s="48"/>
      <c r="G27" s="48"/>
      <c r="H27" s="132"/>
      <c r="I27" s="51"/>
      <c r="J27" s="132"/>
      <c r="K27" s="62"/>
      <c r="L27" s="132"/>
      <c r="M27" s="51"/>
      <c r="N27" s="132"/>
    </row>
    <row r="28" spans="1:14" ht="22.5" customHeight="1">
      <c r="A28" s="47"/>
      <c r="B28" s="74" t="s">
        <v>45</v>
      </c>
      <c r="C28" s="75"/>
      <c r="D28" s="75"/>
      <c r="E28" s="76"/>
      <c r="G28" s="48"/>
      <c r="H28" s="50"/>
      <c r="I28" s="51"/>
      <c r="J28" s="50"/>
      <c r="L28" s="50"/>
      <c r="M28" s="51"/>
      <c r="N28" s="50"/>
    </row>
    <row r="29" spans="1:14" ht="22.5" customHeight="1">
      <c r="A29" s="47"/>
      <c r="B29" s="48"/>
      <c r="C29" s="48"/>
      <c r="D29" s="48"/>
      <c r="E29" s="48"/>
      <c r="G29" s="48"/>
      <c r="H29" s="132"/>
      <c r="I29" s="51"/>
      <c r="J29" s="132"/>
      <c r="K29" s="62"/>
      <c r="L29" s="132"/>
      <c r="M29" s="51"/>
      <c r="N29" s="132"/>
    </row>
    <row r="30" spans="1:14" ht="22.5" customHeight="1">
      <c r="A30" s="47"/>
      <c r="B30" s="48"/>
      <c r="C30" s="48"/>
      <c r="D30" s="48"/>
      <c r="E30" s="48"/>
      <c r="G30" s="48"/>
      <c r="H30" s="132"/>
      <c r="I30" s="51"/>
      <c r="J30" s="132"/>
      <c r="K30" s="62"/>
      <c r="L30" s="132"/>
      <c r="M30" s="51"/>
      <c r="N30" s="132"/>
    </row>
    <row r="31" spans="1:14" ht="22.5" customHeight="1">
      <c r="A31" s="47"/>
      <c r="B31" s="48"/>
      <c r="C31" s="48"/>
      <c r="D31" s="48"/>
      <c r="E31" s="48"/>
      <c r="G31" s="48"/>
      <c r="H31" s="132"/>
      <c r="I31" s="51"/>
      <c r="J31" s="132"/>
      <c r="K31" s="62"/>
      <c r="L31" s="132"/>
      <c r="M31" s="51"/>
      <c r="N31" s="132"/>
    </row>
    <row r="32" spans="1:14" ht="22.5" customHeight="1">
      <c r="A32" s="47"/>
      <c r="B32" s="48"/>
      <c r="C32" s="48"/>
      <c r="D32" s="48"/>
      <c r="E32" s="48"/>
      <c r="G32" s="48"/>
      <c r="H32" s="132"/>
      <c r="I32" s="51"/>
      <c r="J32" s="132"/>
      <c r="K32" s="62"/>
      <c r="L32" s="132"/>
      <c r="M32" s="51"/>
      <c r="N32" s="132"/>
    </row>
    <row r="33" spans="1:14" ht="22.5" customHeight="1">
      <c r="A33" s="47"/>
      <c r="B33" s="48"/>
      <c r="C33" s="48"/>
      <c r="D33" s="48"/>
      <c r="E33" s="48"/>
      <c r="G33" s="48"/>
      <c r="H33" s="132"/>
      <c r="I33" s="51"/>
      <c r="J33" s="132"/>
      <c r="K33" s="62"/>
      <c r="L33" s="132"/>
      <c r="M33" s="51"/>
      <c r="N33" s="132"/>
    </row>
    <row r="34" spans="1:14" ht="22.5" customHeight="1">
      <c r="A34" s="47"/>
      <c r="B34" s="48"/>
      <c r="C34" s="48"/>
      <c r="D34" s="48"/>
      <c r="E34" s="48"/>
      <c r="G34" s="48"/>
      <c r="H34" s="132"/>
      <c r="I34" s="51"/>
      <c r="J34" s="132"/>
      <c r="K34" s="62"/>
      <c r="L34" s="132"/>
      <c r="M34" s="51"/>
      <c r="N34" s="132"/>
    </row>
    <row r="35" spans="1:14" ht="22.5" customHeight="1">
      <c r="A35" s="47"/>
      <c r="B35" s="74"/>
      <c r="D35" s="77" t="s">
        <v>137</v>
      </c>
      <c r="E35" s="48"/>
      <c r="F35" s="50"/>
      <c r="G35" s="51"/>
      <c r="H35" s="50"/>
      <c r="J35" s="50"/>
      <c r="L35" s="50"/>
      <c r="M35" s="51"/>
      <c r="N35" s="50"/>
    </row>
    <row r="36" spans="1:14" ht="15" customHeight="1">
      <c r="A36" s="47"/>
      <c r="B36" s="74"/>
      <c r="C36" s="77"/>
      <c r="D36" s="49"/>
      <c r="E36" s="48"/>
      <c r="F36" s="50"/>
      <c r="G36" s="51"/>
      <c r="H36" s="50"/>
      <c r="J36" s="50"/>
      <c r="L36" s="50"/>
      <c r="M36" s="51"/>
      <c r="N36" s="50"/>
    </row>
    <row r="37" spans="1:14" ht="22.5" customHeight="1">
      <c r="A37" s="47"/>
      <c r="B37" s="77"/>
      <c r="C37" s="75"/>
      <c r="D37" s="77" t="s">
        <v>138</v>
      </c>
      <c r="E37" s="48"/>
      <c r="F37" s="50"/>
      <c r="G37" s="51"/>
      <c r="H37" s="50"/>
      <c r="J37" s="50"/>
      <c r="L37" s="50"/>
      <c r="M37" s="51"/>
      <c r="N37" s="50"/>
    </row>
    <row r="38" spans="1:14" ht="22.5" customHeight="1">
      <c r="A38" s="47"/>
      <c r="B38" s="77"/>
      <c r="C38" s="75"/>
      <c r="D38" s="77"/>
      <c r="E38" s="48"/>
      <c r="F38" s="50"/>
      <c r="G38" s="51"/>
      <c r="H38" s="50"/>
      <c r="J38" s="50"/>
      <c r="L38" s="50"/>
      <c r="M38" s="51"/>
      <c r="N38" s="50"/>
    </row>
    <row r="39" spans="1:14" ht="22.5" customHeight="1">
      <c r="A39" s="47"/>
      <c r="B39" s="77"/>
      <c r="C39" s="75"/>
      <c r="D39" s="77"/>
      <c r="E39" s="48"/>
      <c r="F39" s="50"/>
      <c r="G39" s="51"/>
      <c r="H39" s="50"/>
      <c r="J39" s="50"/>
      <c r="L39" s="50"/>
      <c r="M39" s="51"/>
      <c r="N39" s="50"/>
    </row>
    <row r="40" spans="1:14" ht="22.5" customHeight="1">
      <c r="A40" s="47"/>
      <c r="B40" s="77"/>
      <c r="C40" s="75"/>
      <c r="D40" s="77"/>
      <c r="E40" s="48"/>
      <c r="F40" s="50"/>
      <c r="G40" s="51"/>
      <c r="H40" s="50"/>
      <c r="J40" s="50"/>
      <c r="L40" s="50"/>
      <c r="M40" s="51"/>
      <c r="N40" s="50"/>
    </row>
    <row r="41" spans="1:14" ht="22.5" customHeight="1">
      <c r="A41" s="47"/>
      <c r="B41" s="77"/>
      <c r="C41" s="75"/>
      <c r="D41" s="77"/>
      <c r="E41" s="48"/>
      <c r="F41" s="50"/>
      <c r="G41" s="51"/>
      <c r="H41" s="50"/>
      <c r="J41" s="50"/>
      <c r="L41" s="50"/>
      <c r="M41" s="51"/>
      <c r="N41" s="50"/>
    </row>
    <row r="42" spans="1:14" ht="22.5" customHeight="1">
      <c r="A42" s="47"/>
      <c r="B42" s="48"/>
      <c r="C42" s="48"/>
      <c r="D42" s="48"/>
      <c r="E42" s="48"/>
      <c r="G42" s="48"/>
      <c r="H42" s="132"/>
      <c r="I42" s="51"/>
      <c r="J42" s="132"/>
      <c r="K42" s="62"/>
      <c r="L42" s="132"/>
      <c r="M42" s="51"/>
      <c r="N42" s="132"/>
    </row>
    <row r="43" spans="1:14" ht="22.5" customHeight="1">
      <c r="A43" s="47"/>
      <c r="B43" s="170" t="s">
        <v>46</v>
      </c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</row>
    <row r="44" spans="1:14" ht="22.5" customHeight="1">
      <c r="A44" s="47"/>
      <c r="B44" s="136" t="s">
        <v>190</v>
      </c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</row>
    <row r="45" spans="1:14" ht="22.5" customHeight="1">
      <c r="A45" s="173" t="s">
        <v>52</v>
      </c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</row>
    <row r="46" spans="1:14" ht="22.5" customHeight="1">
      <c r="A46" s="169" t="str">
        <f>A1</f>
        <v>บริษัท คัมเวล คอร์ปอเรชั่น จำกัด (มหาชน) และ บริษัทย่อย</v>
      </c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</row>
    <row r="47" spans="1:14" ht="22.5" customHeight="1">
      <c r="A47" s="169" t="s">
        <v>51</v>
      </c>
      <c r="B47" s="169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</row>
    <row r="48" spans="1:14" ht="22.5" customHeight="1">
      <c r="A48" s="169" t="str">
        <f t="shared" ref="A48" si="0">A3</f>
        <v>ณ วันที่ 31 ธันวาคม 2562</v>
      </c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</row>
    <row r="49" spans="1:14" ht="22.5" customHeight="1">
      <c r="A49" s="47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</row>
    <row r="50" spans="1:14" s="46" customFormat="1" ht="22.5" customHeight="1">
      <c r="F50" s="54"/>
      <c r="H50" s="55"/>
      <c r="I50" s="55"/>
      <c r="J50" s="55"/>
      <c r="K50" s="55"/>
      <c r="L50" s="55"/>
      <c r="M50" s="55"/>
      <c r="N50" s="56" t="s">
        <v>44</v>
      </c>
    </row>
    <row r="51" spans="1:14" ht="22.5" customHeight="1">
      <c r="F51" s="57"/>
      <c r="H51" s="172" t="s">
        <v>85</v>
      </c>
      <c r="I51" s="172"/>
      <c r="J51" s="172"/>
      <c r="K51" s="53"/>
      <c r="L51" s="172" t="s">
        <v>86</v>
      </c>
      <c r="M51" s="172"/>
      <c r="N51" s="172"/>
    </row>
    <row r="52" spans="1:14" ht="22.5" customHeight="1">
      <c r="F52" s="57" t="s">
        <v>18</v>
      </c>
      <c r="H52" s="58" t="str">
        <f>+H7</f>
        <v>2562</v>
      </c>
      <c r="I52" s="59"/>
      <c r="J52" s="58" t="str">
        <f>+J7</f>
        <v>2561</v>
      </c>
      <c r="K52" s="53"/>
      <c r="L52" s="58" t="str">
        <f>+L7</f>
        <v>2562</v>
      </c>
      <c r="M52" s="59"/>
      <c r="N52" s="58" t="str">
        <f>+N7</f>
        <v>2561</v>
      </c>
    </row>
    <row r="53" spans="1:14" ht="22.5" customHeight="1">
      <c r="A53" s="47" t="s">
        <v>1</v>
      </c>
      <c r="B53" s="48"/>
      <c r="C53" s="48"/>
      <c r="D53" s="48"/>
      <c r="E53" s="48"/>
      <c r="F53" s="57"/>
      <c r="H53" s="60"/>
      <c r="I53" s="62"/>
      <c r="J53" s="63"/>
      <c r="L53" s="60"/>
      <c r="M53" s="62"/>
      <c r="N53" s="63"/>
    </row>
    <row r="54" spans="1:14" ht="22.5" customHeight="1">
      <c r="A54" s="61" t="s">
        <v>8</v>
      </c>
      <c r="B54" s="48"/>
      <c r="C54" s="48"/>
      <c r="D54" s="48"/>
      <c r="E54" s="48"/>
      <c r="G54" s="48"/>
      <c r="H54" s="70"/>
      <c r="I54" s="70"/>
      <c r="J54" s="70"/>
      <c r="L54" s="70"/>
      <c r="M54" s="70"/>
      <c r="N54" s="70"/>
    </row>
    <row r="55" spans="1:14" ht="22.5" customHeight="1">
      <c r="A55" s="48" t="s">
        <v>129</v>
      </c>
      <c r="B55" s="48"/>
      <c r="C55" s="48"/>
      <c r="D55" s="48"/>
      <c r="E55" s="48"/>
      <c r="F55" s="48"/>
      <c r="G55" s="48"/>
      <c r="H55" s="70"/>
      <c r="I55" s="70"/>
      <c r="J55" s="70"/>
      <c r="L55" s="70"/>
      <c r="M55" s="70"/>
      <c r="N55" s="70"/>
    </row>
    <row r="56" spans="1:14" ht="22.5" customHeight="1">
      <c r="A56" s="48" t="s">
        <v>32</v>
      </c>
      <c r="B56" s="48"/>
      <c r="C56" s="48"/>
      <c r="D56" s="48"/>
      <c r="E56" s="48"/>
      <c r="F56" s="57">
        <v>13</v>
      </c>
      <c r="G56" s="48"/>
      <c r="H56" s="62">
        <v>1060498.57</v>
      </c>
      <c r="I56" s="51"/>
      <c r="J56" s="62">
        <v>10548262.66</v>
      </c>
      <c r="K56" s="62"/>
      <c r="L56" s="62">
        <v>0</v>
      </c>
      <c r="M56" s="51"/>
      <c r="N56" s="62">
        <v>9170514.3499999996</v>
      </c>
    </row>
    <row r="57" spans="1:14" ht="22.5" customHeight="1">
      <c r="A57" s="48" t="s">
        <v>130</v>
      </c>
      <c r="B57" s="48"/>
      <c r="C57" s="48"/>
      <c r="D57" s="48"/>
      <c r="E57" s="48"/>
      <c r="F57" s="57">
        <v>14</v>
      </c>
      <c r="G57" s="48"/>
      <c r="H57" s="62">
        <v>18046004.839999996</v>
      </c>
      <c r="I57" s="51"/>
      <c r="J57" s="62">
        <v>32773264.890000008</v>
      </c>
      <c r="K57" s="62"/>
      <c r="L57" s="62">
        <v>19752999.119999997</v>
      </c>
      <c r="M57" s="51"/>
      <c r="N57" s="62">
        <v>35383875.840000004</v>
      </c>
    </row>
    <row r="58" spans="1:14" ht="22.5" hidden="1" customHeight="1">
      <c r="A58" s="48" t="s">
        <v>81</v>
      </c>
      <c r="B58" s="48"/>
      <c r="C58" s="48"/>
      <c r="D58" s="48"/>
      <c r="E58" s="48"/>
      <c r="F58" s="57">
        <v>24</v>
      </c>
      <c r="G58" s="48"/>
      <c r="H58" s="62"/>
      <c r="I58" s="51"/>
      <c r="J58" s="62">
        <v>0</v>
      </c>
      <c r="K58" s="62"/>
      <c r="L58" s="62"/>
      <c r="M58" s="51"/>
      <c r="N58" s="62">
        <v>0</v>
      </c>
    </row>
    <row r="59" spans="1:14" ht="22.5" customHeight="1">
      <c r="A59" s="71" t="s">
        <v>47</v>
      </c>
      <c r="B59" s="48"/>
      <c r="C59" s="48"/>
      <c r="D59" s="48"/>
      <c r="E59" s="48"/>
      <c r="F59" s="57"/>
      <c r="G59" s="48"/>
      <c r="H59" s="62"/>
      <c r="I59" s="51"/>
      <c r="J59" s="62"/>
      <c r="K59" s="62"/>
      <c r="L59" s="62"/>
      <c r="M59" s="51"/>
      <c r="N59" s="62"/>
    </row>
    <row r="60" spans="1:14" ht="22.5" customHeight="1">
      <c r="A60" s="48" t="s">
        <v>48</v>
      </c>
      <c r="B60" s="48"/>
      <c r="C60" s="48"/>
      <c r="D60" s="48"/>
      <c r="E60" s="48"/>
      <c r="F60" s="57">
        <v>15</v>
      </c>
      <c r="G60" s="48"/>
      <c r="H60" s="62">
        <v>10212060.4</v>
      </c>
      <c r="I60" s="51"/>
      <c r="J60" s="62">
        <v>5749365.4199999999</v>
      </c>
      <c r="K60" s="62"/>
      <c r="L60" s="62">
        <v>10212060.4</v>
      </c>
      <c r="M60" s="51"/>
      <c r="N60" s="62">
        <v>5749365.4199999999</v>
      </c>
    </row>
    <row r="61" spans="1:14" ht="22.5" customHeight="1">
      <c r="A61" s="71" t="s">
        <v>49</v>
      </c>
      <c r="B61" s="48"/>
      <c r="C61" s="48"/>
      <c r="D61" s="48"/>
      <c r="E61" s="48"/>
      <c r="F61" s="57"/>
      <c r="G61" s="48"/>
      <c r="H61" s="62"/>
      <c r="I61" s="51"/>
      <c r="J61" s="62"/>
      <c r="K61" s="62"/>
      <c r="L61" s="62"/>
      <c r="M61" s="51"/>
      <c r="N61" s="62"/>
    </row>
    <row r="62" spans="1:14" ht="22.5" customHeight="1">
      <c r="A62" s="48" t="s">
        <v>48</v>
      </c>
      <c r="B62" s="48"/>
      <c r="C62" s="48"/>
      <c r="D62" s="48"/>
      <c r="E62" s="48"/>
      <c r="F62" s="57">
        <v>16</v>
      </c>
      <c r="G62" s="48"/>
      <c r="H62" s="62">
        <v>742455.43</v>
      </c>
      <c r="I62" s="51"/>
      <c r="J62" s="62">
        <v>582862.23</v>
      </c>
      <c r="K62" s="62"/>
      <c r="L62" s="62">
        <v>742455.43</v>
      </c>
      <c r="M62" s="51"/>
      <c r="N62" s="62">
        <v>582862.23</v>
      </c>
    </row>
    <row r="63" spans="1:14" ht="22.5" customHeight="1">
      <c r="A63" s="48" t="s">
        <v>178</v>
      </c>
      <c r="B63" s="48"/>
      <c r="C63" s="48"/>
      <c r="D63" s="48"/>
      <c r="E63" s="48"/>
      <c r="G63" s="48"/>
      <c r="H63" s="62">
        <v>0</v>
      </c>
      <c r="I63" s="51"/>
      <c r="J63" s="62">
        <v>5389001.3699999992</v>
      </c>
      <c r="K63" s="62"/>
      <c r="L63" s="62">
        <v>0</v>
      </c>
      <c r="M63" s="51"/>
      <c r="N63" s="62">
        <v>5389001.3699999992</v>
      </c>
    </row>
    <row r="64" spans="1:14" ht="22.5" customHeight="1">
      <c r="A64" s="47" t="s">
        <v>9</v>
      </c>
      <c r="B64" s="48"/>
      <c r="C64" s="48"/>
      <c r="D64" s="48"/>
      <c r="E64" s="48"/>
      <c r="G64" s="48"/>
      <c r="H64" s="72">
        <f>SUM(H56:H63)</f>
        <v>30061019.239999995</v>
      </c>
      <c r="I64" s="51"/>
      <c r="J64" s="72">
        <f>SUM(J56:J63)</f>
        <v>55042756.570000008</v>
      </c>
      <c r="K64" s="62"/>
      <c r="L64" s="72">
        <f>SUM(L56:L63)</f>
        <v>30707514.949999996</v>
      </c>
      <c r="M64" s="51"/>
      <c r="N64" s="72">
        <f>SUM(N56:N63)</f>
        <v>56275619.210000001</v>
      </c>
    </row>
    <row r="65" spans="1:26" ht="22.5" customHeight="1">
      <c r="A65" s="47"/>
      <c r="B65" s="48"/>
      <c r="C65" s="48"/>
      <c r="D65" s="48"/>
      <c r="E65" s="48"/>
      <c r="G65" s="48"/>
      <c r="H65" s="40"/>
      <c r="I65" s="51"/>
      <c r="J65" s="40"/>
      <c r="K65" s="62"/>
      <c r="L65" s="40"/>
      <c r="M65" s="51"/>
      <c r="N65" s="40"/>
    </row>
    <row r="66" spans="1:26" ht="22.5" customHeight="1">
      <c r="A66" s="61" t="s">
        <v>16</v>
      </c>
      <c r="B66" s="48"/>
      <c r="C66" s="48"/>
      <c r="D66" s="48"/>
      <c r="E66" s="48"/>
      <c r="G66" s="48"/>
      <c r="H66" s="62"/>
      <c r="I66" s="51"/>
      <c r="J66" s="62"/>
      <c r="K66" s="62"/>
      <c r="L66" s="62"/>
      <c r="M66" s="51"/>
      <c r="N66" s="62"/>
    </row>
    <row r="67" spans="1:26" ht="22.5" customHeight="1">
      <c r="A67" s="48" t="s">
        <v>112</v>
      </c>
      <c r="B67" s="48"/>
      <c r="C67" s="48"/>
      <c r="D67" s="48"/>
      <c r="E67" s="48"/>
      <c r="F67" s="57">
        <v>15</v>
      </c>
      <c r="G67" s="48"/>
      <c r="H67" s="40">
        <v>46577513.020000003</v>
      </c>
      <c r="I67" s="51"/>
      <c r="J67" s="40">
        <v>23250634.579999998</v>
      </c>
      <c r="K67" s="62"/>
      <c r="L67" s="40">
        <v>46577513.020000003</v>
      </c>
      <c r="M67" s="51"/>
      <c r="N67" s="40">
        <v>23250634.579999998</v>
      </c>
    </row>
    <row r="68" spans="1:26" ht="22.5" customHeight="1">
      <c r="A68" s="48" t="s">
        <v>50</v>
      </c>
      <c r="B68" s="48"/>
      <c r="C68" s="48"/>
      <c r="D68" s="48"/>
      <c r="E68" s="48"/>
      <c r="F68" s="57">
        <v>16</v>
      </c>
      <c r="G68" s="48"/>
      <c r="H68" s="40">
        <v>1137515.27</v>
      </c>
      <c r="I68" s="51"/>
      <c r="J68" s="40">
        <v>983533.06</v>
      </c>
      <c r="K68" s="62"/>
      <c r="L68" s="40">
        <v>1137515.27</v>
      </c>
      <c r="M68" s="51"/>
      <c r="N68" s="40">
        <v>983533.06</v>
      </c>
    </row>
    <row r="69" spans="1:26" ht="22.5" customHeight="1">
      <c r="A69" s="48" t="s">
        <v>131</v>
      </c>
      <c r="B69" s="48"/>
      <c r="C69" s="48"/>
      <c r="D69" s="48"/>
      <c r="E69" s="48"/>
      <c r="F69" s="57"/>
      <c r="G69" s="48"/>
      <c r="H69" s="40"/>
      <c r="I69" s="51"/>
      <c r="J69" s="40"/>
      <c r="K69" s="62"/>
      <c r="L69" s="40"/>
      <c r="M69" s="51"/>
      <c r="N69" s="40"/>
    </row>
    <row r="70" spans="1:26" ht="22.5" customHeight="1">
      <c r="B70" s="48" t="s">
        <v>132</v>
      </c>
      <c r="C70" s="48"/>
      <c r="D70" s="48"/>
      <c r="E70" s="48"/>
      <c r="F70" s="57">
        <v>17</v>
      </c>
      <c r="G70" s="48"/>
      <c r="H70" s="62">
        <v>11238216</v>
      </c>
      <c r="I70" s="51"/>
      <c r="J70" s="62">
        <v>11006969</v>
      </c>
      <c r="K70" s="62"/>
      <c r="L70" s="62">
        <v>11124141</v>
      </c>
      <c r="M70" s="51"/>
      <c r="N70" s="62">
        <v>10969348</v>
      </c>
    </row>
    <row r="71" spans="1:26" ht="22.5" customHeight="1">
      <c r="A71" s="47" t="s">
        <v>19</v>
      </c>
      <c r="B71" s="48"/>
      <c r="C71" s="48"/>
      <c r="D71" s="48"/>
      <c r="E71" s="48"/>
      <c r="F71" s="57"/>
      <c r="G71" s="48"/>
      <c r="H71" s="73">
        <f>SUM(H67:H70)</f>
        <v>58953244.290000007</v>
      </c>
      <c r="I71" s="51"/>
      <c r="J71" s="73">
        <f>SUM(J67:J70)</f>
        <v>35241136.640000001</v>
      </c>
      <c r="K71" s="62"/>
      <c r="L71" s="73">
        <f>SUM(L67:L70)</f>
        <v>58839169.290000007</v>
      </c>
      <c r="M71" s="51"/>
      <c r="N71" s="73">
        <f>SUM(N67:N70)</f>
        <v>35203515.640000001</v>
      </c>
    </row>
    <row r="72" spans="1:26" ht="22.5" customHeight="1">
      <c r="A72" s="47" t="s">
        <v>17</v>
      </c>
      <c r="B72" s="48"/>
      <c r="C72" s="48"/>
      <c r="D72" s="48"/>
      <c r="E72" s="48"/>
      <c r="G72" s="48"/>
      <c r="H72" s="66">
        <f>+H64+H71</f>
        <v>89014263.530000001</v>
      </c>
      <c r="I72" s="51"/>
      <c r="J72" s="66">
        <f>+J64+J71</f>
        <v>90283893.210000008</v>
      </c>
      <c r="K72" s="62"/>
      <c r="L72" s="66">
        <f>+L64+L71</f>
        <v>89546684.24000001</v>
      </c>
      <c r="M72" s="51"/>
      <c r="N72" s="66">
        <f>+N64+N71</f>
        <v>91479134.849999994</v>
      </c>
      <c r="O72" s="52">
        <f>+H72/H119</f>
        <v>0.18363106042055632</v>
      </c>
      <c r="P72" s="52">
        <f>+J72/J119</f>
        <v>0.25689128189040539</v>
      </c>
      <c r="Q72" s="52">
        <f>+L72/L119</f>
        <v>0.18100256006180046</v>
      </c>
      <c r="R72" s="52">
        <f>+N72/N119</f>
        <v>0.2552289184230469</v>
      </c>
      <c r="T72" s="52"/>
      <c r="V72" s="52"/>
      <c r="W72" s="52"/>
      <c r="X72" s="52"/>
      <c r="Y72" s="52"/>
      <c r="Z72" s="52"/>
    </row>
    <row r="73" spans="1:26" ht="22.5" customHeight="1">
      <c r="A73" s="47"/>
      <c r="B73" s="48"/>
      <c r="C73" s="48"/>
      <c r="D73" s="48"/>
      <c r="E73" s="48"/>
      <c r="G73" s="48"/>
      <c r="H73" s="132"/>
      <c r="I73" s="51"/>
      <c r="J73" s="132"/>
      <c r="K73" s="62"/>
      <c r="L73" s="132"/>
      <c r="M73" s="51"/>
      <c r="N73" s="132"/>
    </row>
    <row r="74" spans="1:26" ht="22.5" customHeight="1">
      <c r="A74" s="47"/>
      <c r="B74" s="48"/>
      <c r="C74" s="48"/>
      <c r="D74" s="48"/>
      <c r="E74" s="48"/>
      <c r="G74" s="48"/>
      <c r="H74" s="132"/>
      <c r="I74" s="51"/>
      <c r="J74" s="132"/>
      <c r="K74" s="62"/>
      <c r="L74" s="132"/>
      <c r="M74" s="51"/>
      <c r="N74" s="132"/>
    </row>
    <row r="75" spans="1:26" ht="22.5" customHeight="1">
      <c r="A75" s="47"/>
      <c r="B75" s="74" t="s">
        <v>45</v>
      </c>
      <c r="C75" s="75"/>
      <c r="D75" s="75"/>
      <c r="E75" s="76"/>
      <c r="G75" s="48"/>
      <c r="H75" s="50"/>
      <c r="I75" s="51"/>
      <c r="J75" s="50"/>
      <c r="L75" s="50"/>
      <c r="M75" s="51"/>
      <c r="N75" s="50"/>
    </row>
    <row r="76" spans="1:26" ht="22.5" customHeight="1">
      <c r="A76" s="47"/>
      <c r="B76" s="74"/>
      <c r="C76" s="75"/>
      <c r="D76" s="75"/>
      <c r="E76" s="76"/>
      <c r="G76" s="48"/>
      <c r="H76" s="50"/>
      <c r="I76" s="51"/>
      <c r="J76" s="50"/>
      <c r="L76" s="50"/>
      <c r="M76" s="51"/>
      <c r="N76" s="50"/>
    </row>
    <row r="77" spans="1:26" ht="22.5" customHeight="1">
      <c r="A77" s="47"/>
      <c r="B77" s="74"/>
      <c r="C77" s="75"/>
      <c r="D77" s="75"/>
      <c r="E77" s="76"/>
      <c r="G77" s="48"/>
      <c r="H77" s="50"/>
      <c r="I77" s="51"/>
      <c r="J77" s="50"/>
      <c r="L77" s="50"/>
      <c r="M77" s="51"/>
      <c r="N77" s="50"/>
    </row>
    <row r="78" spans="1:26" ht="22.5" customHeight="1">
      <c r="A78" s="47"/>
      <c r="B78" s="74"/>
      <c r="C78" s="75"/>
      <c r="D78" s="75"/>
      <c r="E78" s="76"/>
      <c r="G78" s="48"/>
      <c r="H78" s="50"/>
      <c r="I78" s="51"/>
      <c r="J78" s="50"/>
      <c r="L78" s="50"/>
      <c r="M78" s="51"/>
      <c r="N78" s="50"/>
    </row>
    <row r="79" spans="1:26" ht="22.5" customHeight="1">
      <c r="A79" s="47"/>
      <c r="B79" s="74"/>
      <c r="C79" s="75"/>
      <c r="D79" s="75"/>
      <c r="E79" s="76"/>
      <c r="G79" s="48"/>
      <c r="H79" s="50"/>
      <c r="I79" s="51"/>
      <c r="J79" s="50"/>
      <c r="L79" s="50"/>
      <c r="M79" s="51"/>
      <c r="N79" s="50"/>
    </row>
    <row r="80" spans="1:26" ht="22.5" customHeight="1">
      <c r="A80" s="47"/>
      <c r="B80" s="74"/>
      <c r="C80" s="75"/>
      <c r="D80" s="75"/>
      <c r="E80" s="76"/>
      <c r="G80" s="48"/>
      <c r="H80" s="50"/>
      <c r="I80" s="51"/>
      <c r="J80" s="50"/>
      <c r="L80" s="50"/>
      <c r="M80" s="51"/>
      <c r="N80" s="50"/>
    </row>
    <row r="81" spans="1:14" ht="22.5" customHeight="1">
      <c r="A81" s="47"/>
      <c r="B81" s="74"/>
      <c r="C81" s="75"/>
      <c r="D81" s="75"/>
      <c r="E81" s="76"/>
      <c r="G81" s="48"/>
      <c r="H81" s="50"/>
      <c r="I81" s="51"/>
      <c r="J81" s="50"/>
      <c r="L81" s="50"/>
      <c r="M81" s="51"/>
      <c r="N81" s="50"/>
    </row>
    <row r="82" spans="1:14" ht="22.5" customHeight="1">
      <c r="A82" s="47"/>
      <c r="B82" s="74"/>
      <c r="C82" s="75"/>
      <c r="D82" s="75"/>
      <c r="E82" s="76"/>
      <c r="G82" s="48"/>
      <c r="H82" s="50"/>
      <c r="I82" s="51"/>
      <c r="J82" s="50"/>
      <c r="L82" s="50"/>
      <c r="M82" s="51"/>
      <c r="N82" s="50"/>
    </row>
    <row r="83" spans="1:14" ht="22.5" customHeight="1">
      <c r="A83" s="47"/>
      <c r="B83" s="74"/>
      <c r="C83" s="75"/>
      <c r="D83" s="75"/>
      <c r="E83" s="76"/>
      <c r="G83" s="48"/>
      <c r="H83" s="50"/>
      <c r="I83" s="51"/>
      <c r="J83" s="50"/>
      <c r="L83" s="50"/>
      <c r="M83" s="51"/>
      <c r="N83" s="50"/>
    </row>
    <row r="84" spans="1:14" ht="22.5" customHeight="1">
      <c r="A84" s="47"/>
      <c r="B84" s="74"/>
      <c r="C84" s="75"/>
      <c r="D84" s="75"/>
      <c r="E84" s="76"/>
      <c r="G84" s="48"/>
      <c r="H84" s="50"/>
      <c r="I84" s="51"/>
      <c r="J84" s="50"/>
      <c r="L84" s="50"/>
      <c r="M84" s="51"/>
      <c r="N84" s="50"/>
    </row>
    <row r="85" spans="1:14" ht="22.5" customHeight="1">
      <c r="A85" s="47"/>
      <c r="B85" s="74"/>
      <c r="D85" s="75"/>
      <c r="F85" s="77"/>
      <c r="G85" s="48"/>
      <c r="H85" s="50"/>
      <c r="I85" s="51"/>
      <c r="J85" s="50"/>
      <c r="L85" s="50"/>
      <c r="M85" s="51"/>
      <c r="N85" s="50"/>
    </row>
    <row r="86" spans="1:14" ht="22.5" customHeight="1">
      <c r="A86" s="47"/>
      <c r="B86" s="77"/>
      <c r="C86" s="75"/>
      <c r="F86" s="77"/>
      <c r="G86" s="48"/>
      <c r="H86" s="50"/>
      <c r="I86" s="51"/>
      <c r="J86" s="50"/>
      <c r="L86" s="50"/>
      <c r="M86" s="51"/>
      <c r="N86" s="50"/>
    </row>
    <row r="87" spans="1:14" ht="15" customHeight="1">
      <c r="A87" s="47"/>
      <c r="B87" s="74"/>
      <c r="C87" s="77"/>
      <c r="D87" s="75"/>
      <c r="E87" s="76"/>
      <c r="G87" s="48"/>
      <c r="H87" s="50"/>
      <c r="I87" s="51"/>
      <c r="J87" s="50"/>
      <c r="L87" s="50"/>
      <c r="M87" s="51"/>
      <c r="N87" s="50"/>
    </row>
    <row r="88" spans="1:14" ht="22.5" customHeight="1">
      <c r="A88" s="47"/>
      <c r="B88" s="170" t="s">
        <v>46</v>
      </c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</row>
    <row r="89" spans="1:14" ht="22.5" customHeight="1">
      <c r="A89" s="47"/>
      <c r="B89" s="78" t="str">
        <f>+B44</f>
        <v xml:space="preserve">                                                      (          นายบุญศักดิ์   เกียรติจรูญเลิศ           นายเกียรติชัย  สงอินทร์          )</v>
      </c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</row>
    <row r="90" spans="1:14" ht="22.5" customHeight="1">
      <c r="A90" s="174" t="s">
        <v>179</v>
      </c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</row>
    <row r="91" spans="1:14" ht="22.5" customHeight="1">
      <c r="A91" s="169" t="str">
        <f>A1</f>
        <v>บริษัท คัมเวล คอร์ปอเรชั่น จำกัด (มหาชน) และ บริษัทย่อย</v>
      </c>
      <c r="B91" s="169"/>
      <c r="C91" s="169"/>
      <c r="D91" s="169"/>
      <c r="E91" s="169"/>
      <c r="F91" s="169"/>
      <c r="G91" s="169"/>
      <c r="H91" s="169"/>
      <c r="I91" s="169"/>
      <c r="J91" s="169"/>
      <c r="K91" s="169"/>
      <c r="L91" s="169"/>
      <c r="M91" s="169"/>
      <c r="N91" s="169"/>
    </row>
    <row r="92" spans="1:14" ht="22.5" customHeight="1">
      <c r="A92" s="169" t="s">
        <v>51</v>
      </c>
      <c r="B92" s="169"/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</row>
    <row r="93" spans="1:14" ht="22.5" customHeight="1">
      <c r="A93" s="169" t="str">
        <f>+A3</f>
        <v>ณ วันที่ 31 ธันวาคม 2562</v>
      </c>
      <c r="B93" s="169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</row>
    <row r="95" spans="1:14" ht="22.5" customHeight="1">
      <c r="A95" s="46"/>
      <c r="B95" s="46"/>
      <c r="C95" s="46"/>
      <c r="D95" s="46"/>
      <c r="E95" s="46"/>
      <c r="F95" s="54"/>
      <c r="G95" s="46"/>
      <c r="H95" s="55"/>
      <c r="I95" s="55"/>
      <c r="J95" s="55"/>
      <c r="L95" s="55"/>
      <c r="M95" s="55"/>
      <c r="N95" s="55"/>
    </row>
    <row r="96" spans="1:14" ht="22.5" customHeight="1">
      <c r="A96" s="48"/>
      <c r="B96" s="48"/>
      <c r="C96" s="48"/>
      <c r="D96" s="48"/>
      <c r="E96" s="48"/>
      <c r="F96" s="57"/>
      <c r="H96" s="172" t="s">
        <v>85</v>
      </c>
      <c r="I96" s="172"/>
      <c r="J96" s="172"/>
      <c r="K96" s="48"/>
      <c r="L96" s="172" t="s">
        <v>86</v>
      </c>
      <c r="M96" s="172"/>
      <c r="N96" s="172"/>
    </row>
    <row r="97" spans="1:14" ht="22.5" customHeight="1">
      <c r="A97" s="47"/>
      <c r="B97" s="48"/>
      <c r="C97" s="48"/>
      <c r="D97" s="48"/>
      <c r="E97" s="48"/>
      <c r="F97" s="57" t="s">
        <v>18</v>
      </c>
      <c r="H97" s="58" t="str">
        <f>H7</f>
        <v>2562</v>
      </c>
      <c r="I97" s="59"/>
      <c r="J97" s="58" t="str">
        <f>J7</f>
        <v>2561</v>
      </c>
      <c r="K97" s="48"/>
      <c r="L97" s="58" t="str">
        <f>L7</f>
        <v>2562</v>
      </c>
      <c r="M97" s="59"/>
      <c r="N97" s="58" t="str">
        <f>N7</f>
        <v>2561</v>
      </c>
    </row>
    <row r="98" spans="1:14" ht="22.5" customHeight="1">
      <c r="A98" s="47" t="s">
        <v>1</v>
      </c>
      <c r="B98" s="48"/>
      <c r="C98" s="48"/>
      <c r="D98" s="48"/>
      <c r="E98" s="48"/>
      <c r="F98" s="57"/>
      <c r="H98" s="60"/>
      <c r="I98" s="62"/>
      <c r="J98" s="63"/>
      <c r="L98" s="60"/>
      <c r="M98" s="62"/>
      <c r="N98" s="63"/>
    </row>
    <row r="99" spans="1:14" ht="22.5" customHeight="1">
      <c r="A99" s="61" t="s">
        <v>10</v>
      </c>
      <c r="B99" s="48"/>
      <c r="C99" s="48"/>
      <c r="D99" s="48"/>
      <c r="E99" s="48"/>
      <c r="G99" s="48"/>
      <c r="H99" s="70"/>
      <c r="I99" s="70"/>
      <c r="J99" s="70"/>
      <c r="L99" s="70"/>
      <c r="M99" s="70"/>
      <c r="N99" s="70"/>
    </row>
    <row r="100" spans="1:14" ht="22.5" customHeight="1">
      <c r="A100" s="48" t="s">
        <v>11</v>
      </c>
      <c r="B100" s="48"/>
      <c r="C100" s="48"/>
      <c r="D100" s="48"/>
      <c r="E100" s="48"/>
      <c r="F100" s="57"/>
      <c r="G100" s="48"/>
      <c r="H100" s="51"/>
      <c r="I100" s="51"/>
      <c r="J100" s="51"/>
      <c r="K100" s="62"/>
      <c r="L100" s="51"/>
      <c r="M100" s="51"/>
      <c r="N100" s="51"/>
    </row>
    <row r="101" spans="1:14" ht="22.5" customHeight="1">
      <c r="A101" s="48" t="s">
        <v>26</v>
      </c>
      <c r="B101" s="48"/>
      <c r="C101" s="48"/>
      <c r="D101" s="48"/>
      <c r="E101" s="48"/>
      <c r="F101" s="57">
        <v>18</v>
      </c>
      <c r="G101" s="48"/>
      <c r="H101" s="51"/>
      <c r="I101" s="51"/>
      <c r="J101" s="51"/>
      <c r="K101" s="62"/>
      <c r="L101" s="51"/>
      <c r="M101" s="51"/>
      <c r="N101" s="51"/>
    </row>
    <row r="102" spans="1:14" ht="22.5" customHeight="1" thickBot="1">
      <c r="A102" s="48"/>
      <c r="B102" s="48"/>
      <c r="C102" s="48" t="s">
        <v>175</v>
      </c>
      <c r="D102" s="48"/>
      <c r="E102" s="48"/>
      <c r="F102" s="57"/>
      <c r="G102" s="48"/>
      <c r="H102" s="80">
        <v>215000000</v>
      </c>
      <c r="I102" s="51"/>
      <c r="J102" s="51"/>
      <c r="K102" s="62"/>
      <c r="L102" s="80">
        <v>215000000</v>
      </c>
      <c r="M102" s="51"/>
      <c r="N102" s="51"/>
    </row>
    <row r="103" spans="1:14" ht="22.5" customHeight="1" thickTop="1" thickBot="1">
      <c r="A103" s="48"/>
      <c r="B103" s="48"/>
      <c r="C103" s="48" t="s">
        <v>176</v>
      </c>
      <c r="D103" s="48"/>
      <c r="E103" s="48"/>
      <c r="F103" s="53"/>
      <c r="G103" s="48"/>
      <c r="H103" s="135"/>
      <c r="I103" s="51"/>
      <c r="J103" s="80">
        <v>53193600</v>
      </c>
      <c r="K103" s="62"/>
      <c r="L103" s="135"/>
      <c r="M103" s="51"/>
      <c r="N103" s="80">
        <v>53193600</v>
      </c>
    </row>
    <row r="104" spans="1:14" ht="22.5" customHeight="1" thickTop="1">
      <c r="A104" s="48" t="s">
        <v>27</v>
      </c>
      <c r="B104" s="48"/>
      <c r="C104" s="48"/>
      <c r="D104" s="48"/>
      <c r="E104" s="48"/>
      <c r="F104" s="57"/>
      <c r="G104" s="48"/>
      <c r="H104" s="51"/>
      <c r="I104" s="51"/>
      <c r="J104" s="51"/>
      <c r="K104" s="62"/>
      <c r="L104" s="51"/>
      <c r="M104" s="51"/>
      <c r="N104" s="51"/>
    </row>
    <row r="105" spans="1:14" ht="22.5" customHeight="1">
      <c r="A105" s="48"/>
      <c r="B105" s="48"/>
      <c r="C105" s="48" t="s">
        <v>175</v>
      </c>
      <c r="D105" s="48"/>
      <c r="E105" s="48"/>
      <c r="F105" s="57"/>
      <c r="G105" s="48"/>
      <c r="H105" s="51">
        <f>+'EQ รวม'!C37</f>
        <v>215000000</v>
      </c>
      <c r="I105" s="51"/>
      <c r="J105" s="51"/>
      <c r="K105" s="62"/>
      <c r="L105" s="51">
        <f>+'EQ เฉพาะ'!C25</f>
        <v>215000000</v>
      </c>
      <c r="M105" s="51"/>
      <c r="N105" s="51"/>
    </row>
    <row r="106" spans="1:14" ht="22.5" customHeight="1">
      <c r="A106" s="48"/>
      <c r="B106" s="48"/>
      <c r="C106" s="48" t="s">
        <v>176</v>
      </c>
      <c r="D106" s="48"/>
      <c r="E106" s="48"/>
      <c r="F106" s="57"/>
      <c r="G106" s="48"/>
      <c r="H106" s="51"/>
      <c r="I106" s="51"/>
      <c r="J106" s="51">
        <f>+'EQ รวม'!C25</f>
        <v>53193600</v>
      </c>
      <c r="K106" s="62"/>
      <c r="L106" s="51"/>
      <c r="M106" s="51"/>
      <c r="N106" s="51">
        <f>+'EQ รวม'!C25</f>
        <v>53193600</v>
      </c>
    </row>
    <row r="107" spans="1:14" ht="22.5" customHeight="1">
      <c r="A107" s="48" t="s">
        <v>143</v>
      </c>
      <c r="C107" s="48"/>
      <c r="D107" s="48"/>
      <c r="E107" s="48"/>
      <c r="F107" s="57"/>
      <c r="G107" s="48"/>
      <c r="H107" s="51">
        <f>+'EQ รวม'!E37</f>
        <v>519692804.13</v>
      </c>
      <c r="I107" s="51"/>
      <c r="J107" s="51">
        <f>+'EQ รวม'!E25</f>
        <v>450663244.80000001</v>
      </c>
      <c r="K107" s="51"/>
      <c r="L107" s="51">
        <f>+'EQ เฉพาะ'!E25</f>
        <v>519692804.13</v>
      </c>
      <c r="M107" s="51"/>
      <c r="N107" s="51">
        <f>+'EQ เฉพาะ'!E18</f>
        <v>450663244.80000001</v>
      </c>
    </row>
    <row r="108" spans="1:14" ht="22.5" customHeight="1">
      <c r="A108" s="48" t="s">
        <v>144</v>
      </c>
      <c r="C108" s="48"/>
      <c r="D108" s="48"/>
      <c r="E108" s="48"/>
      <c r="F108" s="57"/>
      <c r="G108" s="48"/>
      <c r="H108" s="51">
        <v>0</v>
      </c>
      <c r="I108" s="51"/>
      <c r="J108" s="51">
        <v>0</v>
      </c>
      <c r="K108" s="51"/>
      <c r="L108" s="51">
        <f>+'EQ เฉพาะ'!G25</f>
        <v>-455663044.80000001</v>
      </c>
      <c r="M108" s="51"/>
      <c r="N108" s="51">
        <f>+'EQ เฉพาะ'!G18</f>
        <v>-455663044.80000001</v>
      </c>
    </row>
    <row r="109" spans="1:14" ht="22.5" customHeight="1">
      <c r="A109" s="71" t="s">
        <v>154</v>
      </c>
      <c r="B109" s="48"/>
      <c r="C109" s="48"/>
      <c r="D109" s="48"/>
      <c r="E109" s="48"/>
      <c r="F109" s="57"/>
      <c r="G109" s="48"/>
      <c r="H109" s="51"/>
      <c r="I109" s="51"/>
      <c r="J109" s="51"/>
      <c r="K109" s="62"/>
      <c r="L109" s="51"/>
      <c r="M109" s="51"/>
      <c r="N109" s="51"/>
    </row>
    <row r="110" spans="1:14" ht="22.5" customHeight="1">
      <c r="A110" s="71"/>
      <c r="B110" s="48" t="s">
        <v>155</v>
      </c>
      <c r="C110" s="48"/>
      <c r="D110" s="48"/>
      <c r="E110" s="48"/>
      <c r="F110" s="57"/>
      <c r="G110" s="48"/>
      <c r="H110" s="51">
        <f>+'EQ รวม'!I37</f>
        <v>-460919363.95999998</v>
      </c>
      <c r="I110" s="51"/>
      <c r="J110" s="51">
        <f>+'EQ รวม'!I25</f>
        <v>-460919363.95999998</v>
      </c>
      <c r="K110" s="62"/>
      <c r="L110" s="51">
        <v>0</v>
      </c>
      <c r="M110" s="51"/>
      <c r="N110" s="51">
        <v>0</v>
      </c>
    </row>
    <row r="111" spans="1:14" ht="22.5" customHeight="1">
      <c r="A111" s="48" t="s">
        <v>150</v>
      </c>
      <c r="C111" s="48"/>
      <c r="D111" s="48"/>
      <c r="E111" s="48"/>
      <c r="F111" s="57">
        <v>28</v>
      </c>
      <c r="G111" s="48"/>
      <c r="H111" s="51">
        <f>+'EQ รวม'!G37</f>
        <v>17673982.800000001</v>
      </c>
      <c r="I111" s="51"/>
      <c r="J111" s="51">
        <f>+'EQ รวม'!G25</f>
        <v>17673982.800000001</v>
      </c>
      <c r="K111" s="51"/>
      <c r="L111" s="51">
        <f>+'EQ เฉพาะ'!I25</f>
        <v>17673982.800000001</v>
      </c>
      <c r="M111" s="51"/>
      <c r="N111" s="51">
        <f>+'EQ เฉพาะ'!I18</f>
        <v>17673982.800000001</v>
      </c>
    </row>
    <row r="112" spans="1:14" ht="22.5" customHeight="1">
      <c r="A112" s="48" t="s">
        <v>12</v>
      </c>
      <c r="B112" s="48"/>
      <c r="C112" s="81"/>
      <c r="D112" s="48"/>
      <c r="E112" s="48"/>
      <c r="F112" s="57"/>
      <c r="G112" s="48"/>
      <c r="H112" s="51"/>
      <c r="I112" s="51"/>
      <c r="J112" s="51"/>
      <c r="K112" s="62"/>
      <c r="L112" s="51"/>
      <c r="M112" s="51"/>
      <c r="N112" s="51"/>
    </row>
    <row r="113" spans="1:18" ht="22.5" customHeight="1">
      <c r="A113" s="48" t="s">
        <v>28</v>
      </c>
      <c r="B113" s="48"/>
      <c r="C113" s="81"/>
      <c r="D113" s="48"/>
      <c r="E113" s="48"/>
      <c r="F113" s="57"/>
      <c r="G113" s="48"/>
      <c r="H113" s="51"/>
      <c r="I113" s="51"/>
      <c r="J113" s="51"/>
      <c r="K113" s="62"/>
      <c r="L113" s="51"/>
      <c r="M113" s="51"/>
      <c r="N113" s="51"/>
    </row>
    <row r="114" spans="1:18" ht="22.5" customHeight="1">
      <c r="A114" s="48" t="s">
        <v>40</v>
      </c>
      <c r="B114" s="48"/>
      <c r="C114" s="48"/>
      <c r="D114" s="48"/>
      <c r="E114" s="48"/>
      <c r="F114" s="57">
        <v>19</v>
      </c>
      <c r="G114" s="48"/>
      <c r="H114" s="51">
        <f>+'EQ รวม'!$K37</f>
        <v>17000000</v>
      </c>
      <c r="I114" s="51"/>
      <c r="J114" s="51">
        <f>+'EQ รวม'!$K25</f>
        <v>3500000</v>
      </c>
      <c r="K114" s="62"/>
      <c r="L114" s="51">
        <f>'EQ เฉพาะ'!K25</f>
        <v>16500000</v>
      </c>
      <c r="M114" s="51"/>
      <c r="N114" s="51">
        <f>'EQ เฉพาะ'!K18</f>
        <v>3000000</v>
      </c>
    </row>
    <row r="115" spans="1:18" ht="22.5" customHeight="1">
      <c r="A115" s="71" t="s">
        <v>29</v>
      </c>
      <c r="B115" s="48"/>
      <c r="C115" s="48"/>
      <c r="D115" s="48"/>
      <c r="E115" s="48"/>
      <c r="F115" s="57"/>
      <c r="G115" s="48"/>
      <c r="H115" s="51">
        <f>+'EQ รวม'!M37</f>
        <v>175813003.76000005</v>
      </c>
      <c r="I115" s="51"/>
      <c r="J115" s="51">
        <f>+'EQ รวม'!M25</f>
        <v>287336403.90000004</v>
      </c>
      <c r="K115" s="62"/>
      <c r="L115" s="51">
        <f>'EQ เฉพาะ'!M25</f>
        <v>181037612.36000049</v>
      </c>
      <c r="M115" s="51"/>
      <c r="N115" s="51">
        <f>'EQ เฉพาะ'!M18</f>
        <v>289552161.99000043</v>
      </c>
    </row>
    <row r="116" spans="1:18" ht="22.5" customHeight="1">
      <c r="A116" s="71" t="s">
        <v>87</v>
      </c>
      <c r="B116" s="48"/>
      <c r="C116" s="48"/>
      <c r="D116" s="48"/>
      <c r="E116" s="48"/>
      <c r="F116" s="57"/>
      <c r="G116" s="48"/>
      <c r="H116" s="51">
        <f>+'EQ รวม'!O37</f>
        <v>484710.21</v>
      </c>
      <c r="I116" s="51"/>
      <c r="J116" s="51">
        <f>+'EQ รวม'!O25</f>
        <v>0</v>
      </c>
      <c r="K116" s="62"/>
      <c r="L116" s="51">
        <f>+'EQ เฉพาะ'!O25</f>
        <v>484710.21</v>
      </c>
      <c r="M116" s="51"/>
      <c r="N116" s="51">
        <f>+'EQ เฉพาะ'!O18</f>
        <v>0</v>
      </c>
    </row>
    <row r="117" spans="1:18" ht="22.5" customHeight="1">
      <c r="A117" s="71" t="s">
        <v>156</v>
      </c>
      <c r="B117" s="48"/>
      <c r="C117" s="48"/>
      <c r="D117" s="48"/>
      <c r="E117" s="48"/>
      <c r="F117" s="57"/>
      <c r="G117" s="48"/>
      <c r="H117" s="82">
        <f>SUM(H105:H116)</f>
        <v>484745136.94000006</v>
      </c>
      <c r="I117" s="51"/>
      <c r="J117" s="82">
        <f>SUM(J105:J116)</f>
        <v>351447867.54000008</v>
      </c>
      <c r="K117" s="62"/>
      <c r="L117" s="82">
        <f>SUM(L105:L116)</f>
        <v>494726064.70000046</v>
      </c>
      <c r="M117" s="51"/>
      <c r="N117" s="82">
        <f>SUM(N105:N116)</f>
        <v>358419944.79000044</v>
      </c>
    </row>
    <row r="118" spans="1:18" ht="22.5" customHeight="1">
      <c r="A118" s="71" t="s">
        <v>166</v>
      </c>
      <c r="B118" s="48"/>
      <c r="C118" s="48"/>
      <c r="D118" s="48"/>
      <c r="E118" s="48"/>
      <c r="F118" s="57"/>
      <c r="G118" s="48"/>
      <c r="H118" s="51">
        <f>+'EQ รวม'!S37</f>
        <v>0</v>
      </c>
      <c r="I118" s="51"/>
      <c r="J118" s="51">
        <f>+'EQ รวม'!S25</f>
        <v>0</v>
      </c>
      <c r="K118" s="62"/>
      <c r="L118" s="51">
        <v>0</v>
      </c>
      <c r="M118" s="51"/>
      <c r="N118" s="51">
        <v>0</v>
      </c>
    </row>
    <row r="119" spans="1:18" ht="22.5" customHeight="1">
      <c r="A119" s="47" t="s">
        <v>13</v>
      </c>
      <c r="B119" s="48"/>
      <c r="C119" s="48"/>
      <c r="D119" s="48"/>
      <c r="E119" s="48"/>
      <c r="F119" s="57"/>
      <c r="G119" s="48"/>
      <c r="H119" s="66">
        <f>SUM(H117:H118)</f>
        <v>484745136.94000006</v>
      </c>
      <c r="I119" s="51"/>
      <c r="J119" s="66">
        <f>SUM(J117:J118)</f>
        <v>351447867.54000008</v>
      </c>
      <c r="K119" s="62"/>
      <c r="L119" s="66">
        <f>SUM(L117:L118)</f>
        <v>494726064.70000046</v>
      </c>
      <c r="M119" s="51"/>
      <c r="N119" s="66">
        <f>SUM(N117:N118)</f>
        <v>358419944.79000044</v>
      </c>
    </row>
    <row r="120" spans="1:18" ht="22.5" customHeight="1" thickBot="1">
      <c r="A120" s="47" t="s">
        <v>14</v>
      </c>
      <c r="B120" s="48"/>
      <c r="C120" s="48"/>
      <c r="D120" s="48"/>
      <c r="E120" s="48"/>
      <c r="F120" s="57"/>
      <c r="G120" s="48"/>
      <c r="H120" s="146">
        <f>+H119+H72</f>
        <v>573759400.47000003</v>
      </c>
      <c r="I120" s="51"/>
      <c r="J120" s="69">
        <f>+J119+J72</f>
        <v>441731760.75000012</v>
      </c>
      <c r="K120" s="62"/>
      <c r="L120" s="69">
        <f>+L119+L72</f>
        <v>584272748.94000053</v>
      </c>
      <c r="M120" s="51"/>
      <c r="N120" s="69">
        <f>+N119+N72</f>
        <v>449899079.64000046</v>
      </c>
      <c r="O120" s="145">
        <f>H120-H25</f>
        <v>0</v>
      </c>
      <c r="P120" s="52">
        <f>J120-J25</f>
        <v>0</v>
      </c>
      <c r="Q120" s="52">
        <f>L120-L25</f>
        <v>0</v>
      </c>
      <c r="R120" s="52">
        <f>N120-N25</f>
        <v>4.76837158203125E-7</v>
      </c>
    </row>
    <row r="121" spans="1:18" ht="22.5" customHeight="1" thickTop="1">
      <c r="O121" s="52"/>
      <c r="P121" s="52"/>
    </row>
    <row r="122" spans="1:18" ht="22.5" customHeight="1">
      <c r="A122" s="47"/>
      <c r="B122" s="48" t="s">
        <v>45</v>
      </c>
      <c r="C122" s="48"/>
    </row>
    <row r="123" spans="1:18" ht="22.5" customHeight="1">
      <c r="A123" s="47"/>
      <c r="B123" s="48"/>
      <c r="C123" s="48"/>
    </row>
    <row r="124" spans="1:18" ht="22.5" customHeight="1">
      <c r="A124" s="47"/>
      <c r="B124" s="48"/>
      <c r="C124" s="48"/>
    </row>
    <row r="125" spans="1:18" ht="22.5" customHeight="1">
      <c r="A125" s="47"/>
      <c r="B125" s="48"/>
      <c r="C125" s="48"/>
    </row>
    <row r="126" spans="1:18" ht="22.5" customHeight="1">
      <c r="A126" s="47"/>
      <c r="B126" s="48"/>
      <c r="C126" s="48"/>
    </row>
    <row r="127" spans="1:18" ht="22.5" customHeight="1">
      <c r="A127" s="47"/>
      <c r="B127" s="48"/>
      <c r="C127" s="48"/>
    </row>
    <row r="128" spans="1:18" ht="22.5" customHeight="1">
      <c r="A128" s="47"/>
      <c r="B128" s="48"/>
      <c r="C128" s="48"/>
    </row>
    <row r="129" spans="1:14" ht="22.5" customHeight="1">
      <c r="A129" s="47"/>
      <c r="B129" s="48"/>
      <c r="C129" s="48"/>
    </row>
    <row r="132" spans="1:14" ht="22.5" customHeight="1">
      <c r="A132" s="47"/>
      <c r="B132" s="170" t="s">
        <v>46</v>
      </c>
      <c r="C132" s="171"/>
      <c r="D132" s="171"/>
      <c r="E132" s="171"/>
      <c r="F132" s="171"/>
      <c r="G132" s="171"/>
      <c r="H132" s="171"/>
      <c r="I132" s="171"/>
      <c r="J132" s="171"/>
      <c r="K132" s="171"/>
      <c r="L132" s="171"/>
      <c r="M132" s="171"/>
      <c r="N132" s="171"/>
    </row>
    <row r="133" spans="1:14" ht="22.5" customHeight="1">
      <c r="A133" s="47"/>
      <c r="B133" s="78" t="str">
        <f>+B89</f>
        <v xml:space="preserve">                                                      (          นายบุญศักดิ์   เกียรติจรูญเลิศ           นายเกียรติชัย  สงอินทร์          )</v>
      </c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44" spans="1:14" s="83" customFormat="1" ht="22.5" customHeight="1">
      <c r="F144" s="49"/>
      <c r="H144" s="84"/>
      <c r="I144" s="84"/>
      <c r="J144" s="84"/>
      <c r="K144" s="84"/>
      <c r="L144" s="84"/>
      <c r="M144" s="84"/>
      <c r="N144" s="84"/>
    </row>
    <row r="145" spans="6:14" s="83" customFormat="1" ht="22.5" customHeight="1">
      <c r="F145" s="49"/>
      <c r="H145" s="84"/>
      <c r="I145" s="84"/>
      <c r="J145" s="84"/>
      <c r="K145" s="84"/>
      <c r="L145" s="84"/>
      <c r="M145" s="84"/>
      <c r="N145" s="84"/>
    </row>
    <row r="146" spans="6:14" s="83" customFormat="1" ht="22.5" customHeight="1">
      <c r="F146" s="49"/>
      <c r="H146" s="84"/>
      <c r="I146" s="84"/>
      <c r="J146" s="84"/>
      <c r="K146" s="84"/>
      <c r="L146" s="84"/>
      <c r="M146" s="84"/>
      <c r="N146" s="84"/>
    </row>
    <row r="147" spans="6:14" s="83" customFormat="1" ht="22.5" customHeight="1">
      <c r="F147" s="49"/>
      <c r="H147" s="84"/>
      <c r="I147" s="84"/>
      <c r="J147" s="84"/>
      <c r="K147" s="84"/>
      <c r="L147" s="84"/>
      <c r="M147" s="84"/>
      <c r="N147" s="84"/>
    </row>
    <row r="148" spans="6:14" s="83" customFormat="1" ht="22.5" customHeight="1">
      <c r="F148" s="49"/>
      <c r="H148" s="84"/>
      <c r="I148" s="84"/>
      <c r="J148" s="84"/>
      <c r="K148" s="84"/>
      <c r="L148" s="84"/>
      <c r="M148" s="84"/>
      <c r="N148" s="84"/>
    </row>
    <row r="149" spans="6:14" s="83" customFormat="1" ht="22.5" customHeight="1">
      <c r="F149" s="49"/>
      <c r="H149" s="84"/>
      <c r="I149" s="84"/>
      <c r="J149" s="84"/>
      <c r="K149" s="84"/>
      <c r="L149" s="84"/>
      <c r="M149" s="84"/>
      <c r="N149" s="84"/>
    </row>
    <row r="150" spans="6:14" s="83" customFormat="1" ht="22.5" customHeight="1">
      <c r="F150" s="49"/>
      <c r="H150" s="84"/>
      <c r="I150" s="84"/>
      <c r="J150" s="84"/>
      <c r="K150" s="84"/>
      <c r="L150" s="84"/>
      <c r="M150" s="84"/>
      <c r="N150" s="84"/>
    </row>
    <row r="151" spans="6:14" s="83" customFormat="1" ht="22.5" customHeight="1">
      <c r="F151" s="49"/>
      <c r="H151" s="84"/>
      <c r="I151" s="84"/>
      <c r="J151" s="84"/>
      <c r="K151" s="84"/>
      <c r="L151" s="84"/>
      <c r="M151" s="84"/>
      <c r="N151" s="84"/>
    </row>
    <row r="152" spans="6:14" s="83" customFormat="1" ht="22.5" customHeight="1">
      <c r="F152" s="49"/>
      <c r="H152" s="84"/>
      <c r="I152" s="84"/>
      <c r="J152" s="84"/>
      <c r="K152" s="84"/>
      <c r="L152" s="84"/>
      <c r="M152" s="84"/>
      <c r="N152" s="84"/>
    </row>
    <row r="153" spans="6:14" s="83" customFormat="1" ht="22.5" customHeight="1">
      <c r="F153" s="49"/>
      <c r="H153" s="84"/>
      <c r="I153" s="84"/>
      <c r="J153" s="84"/>
      <c r="K153" s="84"/>
      <c r="L153" s="84"/>
      <c r="M153" s="84"/>
      <c r="N153" s="84"/>
    </row>
    <row r="154" spans="6:14" s="83" customFormat="1" ht="22.5" customHeight="1">
      <c r="F154" s="49"/>
      <c r="H154" s="84"/>
      <c r="I154" s="84"/>
      <c r="J154" s="84"/>
      <c r="K154" s="84"/>
      <c r="L154" s="84"/>
      <c r="M154" s="84"/>
      <c r="N154" s="84"/>
    </row>
    <row r="155" spans="6:14" s="83" customFormat="1" ht="22.5" customHeight="1">
      <c r="F155" s="49"/>
      <c r="H155" s="84"/>
      <c r="I155" s="84"/>
      <c r="J155" s="84"/>
      <c r="K155" s="84"/>
      <c r="L155" s="84"/>
      <c r="M155" s="84"/>
      <c r="N155" s="84"/>
    </row>
    <row r="156" spans="6:14" s="83" customFormat="1" ht="22.5" customHeight="1">
      <c r="F156" s="49"/>
      <c r="H156" s="84"/>
      <c r="I156" s="84"/>
      <c r="J156" s="84"/>
      <c r="K156" s="84"/>
      <c r="L156" s="84"/>
      <c r="M156" s="84"/>
      <c r="N156" s="84"/>
    </row>
    <row r="157" spans="6:14" s="83" customFormat="1" ht="22.5" customHeight="1">
      <c r="F157" s="49"/>
      <c r="H157" s="84"/>
      <c r="I157" s="84"/>
      <c r="J157" s="84"/>
      <c r="K157" s="84"/>
      <c r="L157" s="84"/>
      <c r="M157" s="84"/>
      <c r="N157" s="84"/>
    </row>
    <row r="158" spans="6:14" s="83" customFormat="1" ht="22.5" customHeight="1">
      <c r="F158" s="49"/>
      <c r="H158" s="84"/>
      <c r="I158" s="84"/>
      <c r="J158" s="84"/>
      <c r="K158" s="84"/>
      <c r="L158" s="84"/>
      <c r="M158" s="84"/>
      <c r="N158" s="84"/>
    </row>
    <row r="159" spans="6:14" s="83" customFormat="1" ht="22.5" customHeight="1">
      <c r="F159" s="49"/>
      <c r="H159" s="84"/>
      <c r="I159" s="84"/>
      <c r="J159" s="84"/>
      <c r="K159" s="84"/>
      <c r="L159" s="84"/>
      <c r="M159" s="84"/>
      <c r="N159" s="84"/>
    </row>
    <row r="160" spans="6:14" s="83" customFormat="1" ht="22.5" customHeight="1">
      <c r="F160" s="49"/>
      <c r="H160" s="84"/>
      <c r="I160" s="84"/>
      <c r="J160" s="84"/>
      <c r="K160" s="84"/>
      <c r="L160" s="84"/>
      <c r="M160" s="84"/>
      <c r="N160" s="84"/>
    </row>
    <row r="161" spans="6:14" s="83" customFormat="1" ht="22.5" customHeight="1">
      <c r="F161" s="49"/>
      <c r="H161" s="84"/>
      <c r="I161" s="84"/>
      <c r="J161" s="84"/>
      <c r="K161" s="84"/>
      <c r="L161" s="84"/>
      <c r="M161" s="84"/>
      <c r="N161" s="84"/>
    </row>
    <row r="162" spans="6:14" s="83" customFormat="1" ht="22.5" customHeight="1">
      <c r="F162" s="49"/>
      <c r="H162" s="84"/>
      <c r="I162" s="84"/>
      <c r="J162" s="84"/>
      <c r="K162" s="84"/>
      <c r="L162" s="84"/>
      <c r="M162" s="84"/>
      <c r="N162" s="84"/>
    </row>
    <row r="163" spans="6:14" s="83" customFormat="1" ht="22.5" customHeight="1">
      <c r="F163" s="49"/>
      <c r="H163" s="84"/>
      <c r="I163" s="84"/>
      <c r="J163" s="84"/>
      <c r="K163" s="84"/>
      <c r="L163" s="84"/>
      <c r="M163" s="84"/>
      <c r="N163" s="84"/>
    </row>
  </sheetData>
  <mergeCells count="20">
    <mergeCell ref="B132:N132"/>
    <mergeCell ref="A90:N90"/>
    <mergeCell ref="A91:N91"/>
    <mergeCell ref="A92:N92"/>
    <mergeCell ref="L96:N96"/>
    <mergeCell ref="A93:N93"/>
    <mergeCell ref="H96:J96"/>
    <mergeCell ref="A1:N1"/>
    <mergeCell ref="A2:N2"/>
    <mergeCell ref="A3:N3"/>
    <mergeCell ref="B88:N88"/>
    <mergeCell ref="L6:N6"/>
    <mergeCell ref="B43:N43"/>
    <mergeCell ref="A46:N46"/>
    <mergeCell ref="A47:N47"/>
    <mergeCell ref="A48:N48"/>
    <mergeCell ref="L51:N51"/>
    <mergeCell ref="A45:N45"/>
    <mergeCell ref="H6:J6"/>
    <mergeCell ref="H51:J51"/>
  </mergeCells>
  <phoneticPr fontId="0" type="noConversion"/>
  <pageMargins left="0.78740157480314965" right="0.59055118110236227" top="0.47244094488188981" bottom="0.51181102362204722" header="0.51181102362204722" footer="0.51181102362204722"/>
  <pageSetup paperSize="9" scale="78" firstPageNumber="7" fitToHeight="0" orientation="portrait" useFirstPageNumber="1" r:id="rId1"/>
  <headerFooter alignWithMargins="0"/>
  <rowBreaks count="2" manualBreakCount="2">
    <brk id="44" max="13" man="1"/>
    <brk id="89" max="13" man="1"/>
  </rowBreaks>
  <colBreaks count="1" manualBreakCount="1">
    <brk id="14" max="113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"/>
  <sheetViews>
    <sheetView view="pageBreakPreview" topLeftCell="A10" zoomScaleNormal="70" zoomScaleSheetLayoutView="100" workbookViewId="0">
      <selection activeCell="C10" sqref="C10"/>
    </sheetView>
  </sheetViews>
  <sheetFormatPr defaultColWidth="10.85546875" defaultRowHeight="21.75"/>
  <cols>
    <col min="1" max="1" width="1.85546875" style="44" customWidth="1"/>
    <col min="2" max="2" width="3.28515625" style="44" customWidth="1"/>
    <col min="3" max="3" width="53.42578125" style="44" customWidth="1"/>
    <col min="4" max="4" width="0.5703125" style="44" customWidth="1"/>
    <col min="5" max="5" width="13.85546875" style="44" customWidth="1"/>
    <col min="6" max="6" width="18.7109375" style="44" customWidth="1"/>
    <col min="7" max="7" width="0.7109375" style="44" customWidth="1"/>
    <col min="8" max="8" width="18.7109375" style="44" customWidth="1"/>
    <col min="9" max="9" width="0.85546875" style="44" customWidth="1"/>
    <col min="10" max="10" width="18.7109375" style="44" customWidth="1"/>
    <col min="11" max="11" width="0.7109375" style="44" customWidth="1"/>
    <col min="12" max="12" width="18.7109375" style="44" customWidth="1"/>
    <col min="13" max="13" width="10.85546875" style="44"/>
    <col min="14" max="14" width="12.42578125" style="44" customWidth="1"/>
    <col min="15" max="15" width="10.85546875" style="44"/>
    <col min="16" max="16" width="13.85546875" style="44" bestFit="1" customWidth="1"/>
    <col min="17" max="16384" width="10.85546875" style="44"/>
  </cols>
  <sheetData>
    <row r="1" spans="1:15" ht="21.4" customHeight="1">
      <c r="A1" s="169" t="str">
        <f>BS!A1</f>
        <v>บริษัท คัมเวล คอร์ปอเรชั่น จำกัด (มหาชน) และ บริษัทย่อย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85"/>
      <c r="N1" s="85"/>
      <c r="O1" s="85"/>
    </row>
    <row r="2" spans="1:15" ht="21.4" customHeight="1">
      <c r="A2" s="169" t="s">
        <v>39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5" ht="21.4" customHeight="1">
      <c r="A3" s="169" t="s">
        <v>172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</row>
    <row r="4" spans="1:15" ht="10.15" customHeight="1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</row>
    <row r="5" spans="1:15" ht="21.4" customHeight="1">
      <c r="D5" s="86"/>
      <c r="E5" s="86"/>
      <c r="F5" s="87"/>
      <c r="G5" s="87"/>
      <c r="H5" s="88"/>
      <c r="I5" s="86"/>
      <c r="J5" s="87"/>
      <c r="K5" s="87"/>
      <c r="L5" s="88" t="s">
        <v>44</v>
      </c>
    </row>
    <row r="6" spans="1:15" ht="21.4" customHeight="1">
      <c r="D6" s="86"/>
      <c r="E6" s="86"/>
      <c r="F6" s="175" t="s">
        <v>85</v>
      </c>
      <c r="G6" s="175"/>
      <c r="H6" s="175"/>
      <c r="I6" s="86"/>
      <c r="J6" s="175" t="s">
        <v>86</v>
      </c>
      <c r="K6" s="175"/>
      <c r="L6" s="175"/>
    </row>
    <row r="7" spans="1:15" ht="21.4" customHeight="1">
      <c r="B7" s="89"/>
      <c r="C7" s="89"/>
      <c r="D7" s="86"/>
      <c r="E7" s="90" t="s">
        <v>18</v>
      </c>
      <c r="F7" s="163" t="s">
        <v>170</v>
      </c>
      <c r="G7" s="164"/>
      <c r="H7" s="163" t="s">
        <v>97</v>
      </c>
      <c r="I7" s="165"/>
      <c r="J7" s="163" t="s">
        <v>170</v>
      </c>
      <c r="K7" s="164"/>
      <c r="L7" s="163" t="s">
        <v>97</v>
      </c>
    </row>
    <row r="8" spans="1:15" ht="8.1" customHeight="1">
      <c r="B8" s="89"/>
      <c r="C8" s="89"/>
      <c r="D8" s="86"/>
      <c r="E8" s="86"/>
      <c r="F8" s="92"/>
      <c r="G8" s="91"/>
      <c r="H8" s="92"/>
      <c r="I8" s="86"/>
      <c r="J8" s="92"/>
      <c r="K8" s="91"/>
      <c r="L8" s="92"/>
    </row>
    <row r="9" spans="1:15" ht="21.4" customHeight="1">
      <c r="A9" s="105" t="s">
        <v>206</v>
      </c>
      <c r="B9" s="89"/>
      <c r="C9" s="89"/>
      <c r="D9" s="86"/>
      <c r="E9" s="39"/>
      <c r="F9" s="93">
        <v>426931368.75999999</v>
      </c>
      <c r="G9" s="94"/>
      <c r="H9" s="93">
        <v>454627091.43000001</v>
      </c>
      <c r="I9" s="95"/>
      <c r="J9" s="93">
        <v>426981333.23000002</v>
      </c>
      <c r="K9" s="94"/>
      <c r="L9" s="93">
        <v>454745590.69</v>
      </c>
    </row>
    <row r="10" spans="1:15" ht="21.4" customHeight="1">
      <c r="A10" s="105" t="s">
        <v>207</v>
      </c>
      <c r="B10" s="89"/>
      <c r="C10" s="89"/>
      <c r="D10" s="86"/>
      <c r="E10" s="39"/>
      <c r="F10" s="93">
        <v>7155891.1100000003</v>
      </c>
      <c r="G10" s="94"/>
      <c r="H10" s="93">
        <v>5998949.1600000001</v>
      </c>
      <c r="I10" s="95"/>
      <c r="J10" s="93">
        <v>7155891.1100000003</v>
      </c>
      <c r="K10" s="94"/>
      <c r="L10" s="93">
        <v>5998949.1600000001</v>
      </c>
    </row>
    <row r="11" spans="1:15" ht="21.4" customHeight="1">
      <c r="A11" s="44" t="s">
        <v>54</v>
      </c>
      <c r="D11" s="86"/>
      <c r="E11" s="39"/>
      <c r="F11" s="64">
        <v>-280295050.24000001</v>
      </c>
      <c r="G11" s="40"/>
      <c r="H11" s="40">
        <v>-279790113.44999999</v>
      </c>
      <c r="I11" s="95"/>
      <c r="J11" s="40">
        <v>-282499308.75</v>
      </c>
      <c r="K11" s="40"/>
      <c r="L11" s="64">
        <v>-281357305.75</v>
      </c>
    </row>
    <row r="12" spans="1:15" ht="21.4" customHeight="1">
      <c r="A12" s="96" t="s">
        <v>55</v>
      </c>
      <c r="B12" s="97"/>
      <c r="C12" s="98"/>
      <c r="D12" s="86"/>
      <c r="E12" s="39"/>
      <c r="F12" s="99">
        <f>+SUM(F9:F11)</f>
        <v>153792209.63</v>
      </c>
      <c r="G12" s="45"/>
      <c r="H12" s="99">
        <f>+SUM(H9:H11)</f>
        <v>180835927.14000005</v>
      </c>
      <c r="I12" s="95"/>
      <c r="J12" s="99">
        <f>+SUM(J9:J11)</f>
        <v>151637915.59000003</v>
      </c>
      <c r="K12" s="45"/>
      <c r="L12" s="99">
        <f>+SUM(L9:L11)</f>
        <v>179387234.10000002</v>
      </c>
    </row>
    <row r="13" spans="1:15" ht="21.4" customHeight="1">
      <c r="A13" s="44" t="s">
        <v>15</v>
      </c>
      <c r="D13" s="86"/>
      <c r="E13" s="39"/>
      <c r="F13" s="40">
        <v>3885553.919999999</v>
      </c>
      <c r="G13" s="45"/>
      <c r="H13" s="40">
        <v>9094542.2899999991</v>
      </c>
      <c r="I13" s="95"/>
      <c r="J13" s="40">
        <v>5283496.1599999992</v>
      </c>
      <c r="K13" s="45"/>
      <c r="L13" s="40">
        <v>10235403.469999999</v>
      </c>
    </row>
    <row r="14" spans="1:15" ht="21.4" customHeight="1">
      <c r="A14" s="97" t="s">
        <v>136</v>
      </c>
      <c r="B14" s="97"/>
      <c r="C14" s="97"/>
      <c r="E14" s="39"/>
      <c r="F14" s="40">
        <v>-34606131.68</v>
      </c>
      <c r="G14" s="45"/>
      <c r="H14" s="40">
        <v>-35634461.090000004</v>
      </c>
      <c r="I14" s="100"/>
      <c r="J14" s="40">
        <v>-34606131.68</v>
      </c>
      <c r="K14" s="45"/>
      <c r="L14" s="40">
        <v>-35634461.090000004</v>
      </c>
    </row>
    <row r="15" spans="1:15" ht="21.4" customHeight="1">
      <c r="A15" s="97" t="s">
        <v>37</v>
      </c>
      <c r="B15" s="97"/>
      <c r="C15" s="97"/>
      <c r="D15" s="86"/>
      <c r="E15" s="39"/>
      <c r="F15" s="40">
        <v>-89150510.180000007</v>
      </c>
      <c r="G15" s="45"/>
      <c r="H15" s="40">
        <v>-102389388.37</v>
      </c>
      <c r="I15" s="95"/>
      <c r="J15" s="40">
        <v>-85346627.579999998</v>
      </c>
      <c r="K15" s="45"/>
      <c r="L15" s="40">
        <v>-99671136.219999999</v>
      </c>
    </row>
    <row r="16" spans="1:15" ht="21.4" customHeight="1">
      <c r="A16" s="97" t="s">
        <v>35</v>
      </c>
      <c r="B16" s="97"/>
      <c r="C16" s="97"/>
      <c r="D16" s="86"/>
      <c r="E16" s="39"/>
      <c r="F16" s="40">
        <v>-3245400.2</v>
      </c>
      <c r="G16" s="45"/>
      <c r="H16" s="40">
        <v>-3374276.69</v>
      </c>
      <c r="I16" s="95"/>
      <c r="J16" s="40">
        <v>-3142500.6</v>
      </c>
      <c r="K16" s="45"/>
      <c r="L16" s="40">
        <v>-3129877.51</v>
      </c>
    </row>
    <row r="17" spans="1:15" ht="21.4" customHeight="1">
      <c r="A17" s="101" t="s">
        <v>36</v>
      </c>
      <c r="B17" s="97"/>
      <c r="C17" s="97"/>
      <c r="D17" s="86"/>
      <c r="E17" s="39"/>
      <c r="F17" s="99">
        <f>+SUM(F12:F16)</f>
        <v>30675721.489999969</v>
      </c>
      <c r="G17" s="45"/>
      <c r="H17" s="99">
        <f>+SUM(H12:H16)</f>
        <v>48532343.280000031</v>
      </c>
      <c r="I17" s="95"/>
      <c r="J17" s="99">
        <f>+SUM(J12:J16)</f>
        <v>33826151.890000023</v>
      </c>
      <c r="K17" s="45"/>
      <c r="L17" s="99">
        <f>+SUM(L12:L16)</f>
        <v>51187162.750000022</v>
      </c>
    </row>
    <row r="18" spans="1:15" ht="21.4" customHeight="1">
      <c r="A18" s="97" t="s">
        <v>43</v>
      </c>
      <c r="B18" s="97"/>
      <c r="C18" s="97"/>
      <c r="D18" s="86"/>
      <c r="E18" s="39">
        <v>22</v>
      </c>
      <c r="F18" s="40">
        <v>-7279448.6699999999</v>
      </c>
      <c r="G18" s="45"/>
      <c r="H18" s="40">
        <v>-16543556.550000001</v>
      </c>
      <c r="I18" s="95"/>
      <c r="J18" s="64">
        <v>-7460123.7599999998</v>
      </c>
      <c r="K18" s="45"/>
      <c r="L18" s="40">
        <v>-16508704.16</v>
      </c>
    </row>
    <row r="19" spans="1:15" s="37" customFormat="1" ht="21.4" customHeight="1">
      <c r="A19" s="101" t="s">
        <v>94</v>
      </c>
      <c r="B19" s="97"/>
      <c r="C19" s="102"/>
      <c r="D19" s="38"/>
      <c r="E19" s="39"/>
      <c r="F19" s="103">
        <f>+SUM(F17:F18)</f>
        <v>23396272.81999997</v>
      </c>
      <c r="G19" s="45"/>
      <c r="H19" s="103">
        <f>+SUM(H17:H18)</f>
        <v>31988786.73000003</v>
      </c>
      <c r="I19" s="41"/>
      <c r="J19" s="103">
        <f>+SUM(J17:J18)</f>
        <v>26366028.130000025</v>
      </c>
      <c r="K19" s="45"/>
      <c r="L19" s="103">
        <f>+SUM(L17:L18)</f>
        <v>34678458.590000018</v>
      </c>
      <c r="M19" s="44"/>
      <c r="N19" s="44"/>
      <c r="O19" s="44"/>
    </row>
    <row r="20" spans="1:15" s="37" customFormat="1" ht="10.15" customHeight="1">
      <c r="A20" s="97"/>
      <c r="B20" s="97"/>
      <c r="C20" s="102"/>
      <c r="D20" s="38"/>
      <c r="E20" s="38"/>
      <c r="F20" s="40"/>
      <c r="G20" s="45"/>
      <c r="H20" s="40"/>
      <c r="I20" s="41"/>
      <c r="J20" s="40"/>
      <c r="K20" s="45"/>
      <c r="L20" s="40"/>
      <c r="M20" s="44"/>
      <c r="N20" s="44"/>
      <c r="O20" s="44"/>
    </row>
    <row r="21" spans="1:15" s="37" customFormat="1" ht="21.4" customHeight="1">
      <c r="A21" s="101" t="s">
        <v>139</v>
      </c>
      <c r="B21" s="97"/>
      <c r="C21" s="102"/>
      <c r="D21" s="38"/>
      <c r="E21" s="38"/>
      <c r="F21" s="40"/>
      <c r="G21" s="45"/>
      <c r="H21" s="40"/>
      <c r="I21" s="41"/>
      <c r="J21" s="40"/>
      <c r="K21" s="45"/>
      <c r="L21" s="40"/>
      <c r="M21" s="44"/>
      <c r="N21" s="44"/>
      <c r="O21" s="44"/>
    </row>
    <row r="22" spans="1:15" s="37" customFormat="1" ht="21.4" customHeight="1">
      <c r="A22" s="104" t="s">
        <v>194</v>
      </c>
      <c r="D22" s="38"/>
      <c r="E22" s="38"/>
      <c r="F22" s="40"/>
      <c r="G22" s="45"/>
      <c r="H22" s="40"/>
      <c r="I22" s="41"/>
      <c r="J22" s="40"/>
      <c r="K22" s="45"/>
      <c r="L22" s="40"/>
      <c r="M22" s="44"/>
      <c r="N22" s="44"/>
      <c r="O22" s="44"/>
    </row>
    <row r="23" spans="1:15" s="37" customFormat="1" ht="21.4" customHeight="1">
      <c r="A23" s="105"/>
      <c r="B23" s="105" t="s">
        <v>57</v>
      </c>
      <c r="D23" s="38"/>
      <c r="E23" s="38"/>
      <c r="F23" s="40"/>
      <c r="G23" s="45"/>
      <c r="H23" s="40"/>
      <c r="I23" s="41"/>
      <c r="J23" s="40"/>
      <c r="K23" s="45"/>
      <c r="L23" s="40"/>
      <c r="M23" s="44"/>
      <c r="N23" s="44"/>
      <c r="O23" s="44"/>
    </row>
    <row r="24" spans="1:15" s="37" customFormat="1" ht="21.4" customHeight="1">
      <c r="A24" s="44"/>
      <c r="B24" s="105" t="s">
        <v>41</v>
      </c>
      <c r="D24" s="38"/>
      <c r="E24" s="38"/>
      <c r="F24" s="137">
        <v>-2321118</v>
      </c>
      <c r="G24" s="138"/>
      <c r="H24" s="137">
        <v>1514947</v>
      </c>
      <c r="I24" s="139"/>
      <c r="J24" s="137">
        <v>-2272249</v>
      </c>
      <c r="K24" s="138"/>
      <c r="L24" s="137">
        <v>1487031</v>
      </c>
      <c r="M24" s="44"/>
      <c r="N24" s="44"/>
      <c r="O24" s="44"/>
    </row>
    <row r="25" spans="1:15" s="37" customFormat="1" ht="21.4" customHeight="1">
      <c r="A25" s="44"/>
      <c r="B25" s="44" t="s">
        <v>56</v>
      </c>
      <c r="D25" s="38"/>
      <c r="E25" s="38"/>
      <c r="F25" s="137">
        <v>464223.6</v>
      </c>
      <c r="G25" s="138"/>
      <c r="H25" s="137">
        <v>-302989.40000000002</v>
      </c>
      <c r="I25" s="139"/>
      <c r="J25" s="137">
        <v>454449.8</v>
      </c>
      <c r="K25" s="138"/>
      <c r="L25" s="137">
        <v>-297406.2</v>
      </c>
      <c r="M25" s="44"/>
      <c r="N25" s="44"/>
      <c r="O25" s="44"/>
    </row>
    <row r="26" spans="1:15" s="37" customFormat="1" ht="21.4" customHeight="1">
      <c r="A26" s="44"/>
      <c r="B26" s="105" t="s">
        <v>182</v>
      </c>
      <c r="D26" s="38"/>
      <c r="E26" s="38"/>
      <c r="F26" s="137"/>
      <c r="G26" s="138"/>
      <c r="H26" s="137"/>
      <c r="I26" s="139"/>
      <c r="J26" s="137"/>
      <c r="K26" s="138"/>
      <c r="L26" s="137"/>
      <c r="M26" s="44"/>
      <c r="N26" s="44"/>
      <c r="O26" s="44"/>
    </row>
    <row r="27" spans="1:15" s="37" customFormat="1" ht="21.4" customHeight="1">
      <c r="A27" s="44"/>
      <c r="B27" s="105" t="s">
        <v>191</v>
      </c>
      <c r="D27" s="38"/>
      <c r="E27" s="38"/>
      <c r="F27" s="103">
        <f>SUM(F24:F26)</f>
        <v>-1856894.4</v>
      </c>
      <c r="G27" s="138"/>
      <c r="H27" s="103">
        <f>SUM(H24:H26)</f>
        <v>1211957.6000000001</v>
      </c>
      <c r="I27" s="139"/>
      <c r="J27" s="103">
        <f>SUM(J24:J26)</f>
        <v>-1817799.2</v>
      </c>
      <c r="K27" s="138"/>
      <c r="L27" s="103">
        <f>SUM(L24:L26)</f>
        <v>1189624.8</v>
      </c>
      <c r="M27" s="44"/>
      <c r="N27" s="44"/>
      <c r="O27" s="44"/>
    </row>
    <row r="28" spans="1:15" s="37" customFormat="1" ht="10.15" customHeight="1">
      <c r="A28" s="44"/>
      <c r="B28" s="44"/>
      <c r="D28" s="38"/>
      <c r="E28" s="38"/>
      <c r="F28" s="40"/>
      <c r="G28" s="138"/>
      <c r="H28" s="40"/>
      <c r="I28" s="139"/>
      <c r="J28" s="40"/>
      <c r="K28" s="138"/>
      <c r="L28" s="40"/>
      <c r="M28" s="44"/>
      <c r="N28" s="44"/>
      <c r="O28" s="44"/>
    </row>
    <row r="29" spans="1:15" s="37" customFormat="1" ht="21.4" customHeight="1">
      <c r="A29" s="104" t="s">
        <v>195</v>
      </c>
      <c r="B29" s="44"/>
      <c r="D29" s="38"/>
      <c r="E29" s="38"/>
      <c r="F29" s="40"/>
      <c r="G29" s="138"/>
      <c r="H29" s="40"/>
      <c r="I29" s="41"/>
      <c r="J29" s="40"/>
      <c r="K29" s="138"/>
      <c r="L29" s="40"/>
      <c r="M29" s="44"/>
      <c r="N29" s="44"/>
      <c r="O29" s="44"/>
    </row>
    <row r="30" spans="1:15" s="37" customFormat="1" ht="21.4" customHeight="1">
      <c r="A30" s="44"/>
      <c r="B30" s="44" t="s">
        <v>180</v>
      </c>
      <c r="D30" s="38"/>
      <c r="E30" s="38"/>
      <c r="F30" s="137">
        <v>605887.76</v>
      </c>
      <c r="G30" s="138"/>
      <c r="H30" s="137">
        <v>0</v>
      </c>
      <c r="I30" s="139"/>
      <c r="J30" s="137">
        <v>605887.76</v>
      </c>
      <c r="K30" s="138"/>
      <c r="L30" s="137">
        <v>0</v>
      </c>
      <c r="M30" s="44"/>
      <c r="N30" s="44"/>
      <c r="O30" s="44"/>
    </row>
    <row r="31" spans="1:15" s="37" customFormat="1" ht="21.4" customHeight="1">
      <c r="A31" s="44"/>
      <c r="B31" s="44" t="s">
        <v>181</v>
      </c>
      <c r="D31" s="38"/>
      <c r="E31" s="38"/>
      <c r="F31" s="137">
        <v>-121177.55</v>
      </c>
      <c r="G31" s="138"/>
      <c r="H31" s="137">
        <v>0</v>
      </c>
      <c r="I31" s="139"/>
      <c r="J31" s="137">
        <v>-121177.55</v>
      </c>
      <c r="K31" s="138"/>
      <c r="L31" s="137">
        <v>0</v>
      </c>
      <c r="M31" s="44"/>
      <c r="N31" s="44"/>
      <c r="O31" s="44"/>
    </row>
    <row r="32" spans="1:15" s="37" customFormat="1" ht="21.4" customHeight="1">
      <c r="A32" s="44"/>
      <c r="B32" s="105" t="s">
        <v>192</v>
      </c>
      <c r="D32" s="38"/>
      <c r="E32" s="38"/>
      <c r="F32" s="103">
        <f>SUM(F30:F31)</f>
        <v>484710.21</v>
      </c>
      <c r="G32" s="138"/>
      <c r="H32" s="103">
        <f>SUM(H30:H31)</f>
        <v>0</v>
      </c>
      <c r="I32" s="139"/>
      <c r="J32" s="103">
        <f>SUM(J30:J31)</f>
        <v>484710.21</v>
      </c>
      <c r="K32" s="138"/>
      <c r="L32" s="103">
        <f>SUM(L30:L31)</f>
        <v>0</v>
      </c>
      <c r="M32" s="44"/>
      <c r="N32" s="44"/>
      <c r="O32" s="44"/>
    </row>
    <row r="33" spans="1:15" s="37" customFormat="1" ht="10.15" customHeight="1">
      <c r="A33" s="44"/>
      <c r="B33" s="44"/>
      <c r="D33" s="38"/>
      <c r="E33" s="38"/>
      <c r="F33" s="40"/>
      <c r="G33" s="138"/>
      <c r="H33" s="40"/>
      <c r="I33" s="139"/>
      <c r="J33" s="40"/>
      <c r="K33" s="138"/>
      <c r="L33" s="40"/>
      <c r="M33" s="44"/>
      <c r="N33" s="44"/>
      <c r="O33" s="44"/>
    </row>
    <row r="34" spans="1:15" s="37" customFormat="1" ht="21.4" customHeight="1">
      <c r="A34" s="96" t="s">
        <v>193</v>
      </c>
      <c r="D34" s="38"/>
      <c r="E34" s="38"/>
      <c r="F34" s="166">
        <f>+F27+F32</f>
        <v>-1372184.19</v>
      </c>
      <c r="G34" s="138"/>
      <c r="H34" s="166">
        <f>+H27+H32</f>
        <v>1211957.6000000001</v>
      </c>
      <c r="I34" s="139"/>
      <c r="J34" s="166">
        <f>+J27+J32</f>
        <v>-1333088.99</v>
      </c>
      <c r="K34" s="138"/>
      <c r="L34" s="166">
        <f>+L27+L32</f>
        <v>1189624.8</v>
      </c>
      <c r="M34" s="44"/>
      <c r="N34" s="44"/>
      <c r="O34" s="44"/>
    </row>
    <row r="35" spans="1:15" s="37" customFormat="1" ht="21.4" customHeight="1" thickBot="1">
      <c r="A35" s="96" t="s">
        <v>42</v>
      </c>
      <c r="D35" s="38"/>
      <c r="E35" s="38"/>
      <c r="F35" s="42">
        <f>+F19+F34</f>
        <v>22024088.629999969</v>
      </c>
      <c r="G35" s="45"/>
      <c r="H35" s="42">
        <f>+H19+H34</f>
        <v>33200744.330000032</v>
      </c>
      <c r="I35" s="41"/>
      <c r="J35" s="42">
        <f>+J19+J34</f>
        <v>25032939.140000027</v>
      </c>
      <c r="K35" s="45"/>
      <c r="L35" s="42">
        <f>+L19+L34</f>
        <v>35868083.390000015</v>
      </c>
      <c r="M35" s="44"/>
      <c r="N35" s="44"/>
      <c r="O35" s="44"/>
    </row>
    <row r="36" spans="1:15" s="37" customFormat="1" ht="10.15" customHeight="1" thickTop="1">
      <c r="A36" s="44"/>
      <c r="D36" s="38"/>
      <c r="E36" s="38"/>
      <c r="F36" s="40"/>
      <c r="G36" s="45"/>
      <c r="H36" s="40"/>
      <c r="I36" s="41"/>
      <c r="J36" s="40"/>
      <c r="K36" s="45"/>
      <c r="L36" s="40"/>
      <c r="M36" s="44"/>
      <c r="N36" s="44"/>
      <c r="O36" s="44"/>
    </row>
    <row r="37" spans="1:15" s="37" customFormat="1" ht="21.4" customHeight="1">
      <c r="A37" s="35" t="s">
        <v>127</v>
      </c>
      <c r="B37" s="36"/>
      <c r="D37" s="38"/>
      <c r="E37" s="39"/>
      <c r="F37" s="40"/>
      <c r="G37" s="40"/>
      <c r="H37" s="40"/>
      <c r="I37" s="41"/>
      <c r="J37" s="40"/>
      <c r="K37" s="40"/>
      <c r="L37" s="40"/>
      <c r="M37" s="44"/>
      <c r="N37" s="44"/>
      <c r="O37" s="44"/>
    </row>
    <row r="38" spans="1:15" s="37" customFormat="1" ht="21.4" customHeight="1" thickBot="1">
      <c r="A38" s="36"/>
      <c r="B38" s="35" t="s">
        <v>162</v>
      </c>
      <c r="D38" s="38"/>
      <c r="E38" s="39"/>
      <c r="F38" s="40">
        <f>+F19-F39</f>
        <v>23396272.81999997</v>
      </c>
      <c r="G38" s="40"/>
      <c r="H38" s="40">
        <f>+H19-H39</f>
        <v>33780067.540000029</v>
      </c>
      <c r="I38" s="41"/>
      <c r="J38" s="42">
        <f>+J19</f>
        <v>26366028.130000025</v>
      </c>
      <c r="K38" s="40"/>
      <c r="L38" s="42">
        <f>+L19</f>
        <v>34678458.590000018</v>
      </c>
      <c r="M38" s="44"/>
      <c r="N38" s="44"/>
      <c r="O38" s="44"/>
    </row>
    <row r="39" spans="1:15" s="37" customFormat="1" ht="21.4" customHeight="1" thickTop="1">
      <c r="A39" s="36"/>
      <c r="B39" s="35" t="s">
        <v>166</v>
      </c>
      <c r="D39" s="38"/>
      <c r="E39" s="39">
        <v>2.2000000000000002</v>
      </c>
      <c r="F39" s="40">
        <v>0</v>
      </c>
      <c r="G39" s="40"/>
      <c r="H39" s="40">
        <v>-1791280.81</v>
      </c>
      <c r="I39" s="41"/>
      <c r="J39" s="40"/>
      <c r="K39" s="40"/>
      <c r="L39" s="40"/>
      <c r="M39" s="44"/>
      <c r="N39" s="44"/>
      <c r="O39" s="44"/>
    </row>
    <row r="40" spans="1:15" s="37" customFormat="1" ht="21.4" customHeight="1" thickBot="1">
      <c r="A40" s="36"/>
      <c r="B40" s="36"/>
      <c r="D40" s="38"/>
      <c r="E40" s="39"/>
      <c r="F40" s="43">
        <f>+F19</f>
        <v>23396272.81999997</v>
      </c>
      <c r="G40" s="40"/>
      <c r="H40" s="43">
        <f>+H19</f>
        <v>31988786.73000003</v>
      </c>
      <c r="I40" s="41"/>
      <c r="J40" s="40"/>
      <c r="K40" s="40"/>
      <c r="L40" s="40"/>
      <c r="M40" s="44"/>
      <c r="N40" s="44"/>
      <c r="O40" s="44"/>
    </row>
    <row r="41" spans="1:15" s="37" customFormat="1" ht="10.15" customHeight="1" thickTop="1">
      <c r="A41" s="44"/>
      <c r="D41" s="38"/>
      <c r="E41" s="38"/>
      <c r="F41" s="40"/>
      <c r="G41" s="45"/>
      <c r="H41" s="40"/>
      <c r="I41" s="41"/>
      <c r="J41" s="40"/>
      <c r="K41" s="45"/>
      <c r="L41" s="40"/>
      <c r="M41" s="44"/>
      <c r="N41" s="44"/>
      <c r="O41" s="44"/>
    </row>
    <row r="42" spans="1:15" s="37" customFormat="1" ht="21.4" customHeight="1">
      <c r="A42" s="35" t="s">
        <v>158</v>
      </c>
      <c r="B42" s="36"/>
      <c r="D42" s="38"/>
      <c r="E42" s="39"/>
      <c r="F42" s="40"/>
      <c r="G42" s="40"/>
      <c r="H42" s="40"/>
      <c r="I42" s="41"/>
      <c r="J42" s="40"/>
      <c r="K42" s="40"/>
      <c r="L42" s="40"/>
      <c r="M42" s="44"/>
      <c r="N42" s="44"/>
      <c r="O42" s="44"/>
    </row>
    <row r="43" spans="1:15" s="37" customFormat="1" ht="21.4" customHeight="1" thickBot="1">
      <c r="A43" s="36"/>
      <c r="B43" s="35" t="s">
        <v>162</v>
      </c>
      <c r="D43" s="38"/>
      <c r="E43" s="39"/>
      <c r="F43" s="40">
        <f>+F35</f>
        <v>22024088.629999969</v>
      </c>
      <c r="G43" s="40"/>
      <c r="H43" s="40">
        <f>1211957.6+H38</f>
        <v>34992025.14000003</v>
      </c>
      <c r="I43" s="41"/>
      <c r="J43" s="42">
        <f>+J35</f>
        <v>25032939.140000027</v>
      </c>
      <c r="K43" s="40"/>
      <c r="L43" s="42">
        <f>+L35</f>
        <v>35868083.390000015</v>
      </c>
      <c r="M43" s="44"/>
      <c r="N43" s="44"/>
      <c r="O43" s="44"/>
    </row>
    <row r="44" spans="1:15" s="37" customFormat="1" ht="21.4" customHeight="1" thickTop="1">
      <c r="A44" s="36"/>
      <c r="B44" s="35" t="s">
        <v>166</v>
      </c>
      <c r="D44" s="38"/>
      <c r="E44" s="39">
        <v>2.2000000000000002</v>
      </c>
      <c r="F44" s="40">
        <f>+F39</f>
        <v>0</v>
      </c>
      <c r="G44" s="40"/>
      <c r="H44" s="40">
        <f>+H39</f>
        <v>-1791280.81</v>
      </c>
      <c r="I44" s="41"/>
      <c r="J44" s="40"/>
      <c r="K44" s="40"/>
      <c r="L44" s="40"/>
      <c r="M44" s="44"/>
      <c r="N44" s="44"/>
      <c r="O44" s="44"/>
    </row>
    <row r="45" spans="1:15" s="37" customFormat="1" ht="21.4" customHeight="1" thickBot="1">
      <c r="A45" s="36"/>
      <c r="B45" s="36"/>
      <c r="D45" s="38"/>
      <c r="E45" s="39"/>
      <c r="F45" s="43">
        <f>SUM(F43:F44)</f>
        <v>22024088.629999969</v>
      </c>
      <c r="G45" s="40"/>
      <c r="H45" s="43">
        <f>SUM(H43:H44)</f>
        <v>33200744.330000032</v>
      </c>
      <c r="I45" s="41"/>
      <c r="J45" s="40"/>
      <c r="K45" s="40"/>
      <c r="L45" s="40"/>
      <c r="M45" s="44"/>
      <c r="N45" s="44"/>
      <c r="O45" s="44"/>
    </row>
    <row r="46" spans="1:15" s="37" customFormat="1" ht="10.15" customHeight="1" thickTop="1">
      <c r="A46" s="44"/>
      <c r="D46" s="38"/>
      <c r="E46" s="38"/>
      <c r="F46" s="40"/>
      <c r="G46" s="45"/>
      <c r="H46" s="40"/>
      <c r="I46" s="41"/>
      <c r="J46" s="40"/>
      <c r="K46" s="45"/>
      <c r="L46" s="40"/>
      <c r="M46" s="44"/>
      <c r="N46" s="44"/>
      <c r="O46" s="44"/>
    </row>
    <row r="47" spans="1:15" s="37" customFormat="1" ht="21.4" customHeight="1">
      <c r="A47" s="106" t="s">
        <v>58</v>
      </c>
      <c r="B47" s="36"/>
      <c r="D47" s="38"/>
      <c r="E47" s="39">
        <v>23</v>
      </c>
      <c r="F47" s="40"/>
      <c r="G47" s="40"/>
      <c r="H47" s="40"/>
      <c r="I47" s="41"/>
      <c r="J47" s="40"/>
      <c r="K47" s="40"/>
      <c r="L47" s="40"/>
      <c r="M47" s="44"/>
      <c r="N47" s="44"/>
      <c r="O47" s="44"/>
    </row>
    <row r="48" spans="1:15" s="37" customFormat="1" ht="21.4" customHeight="1">
      <c r="A48" s="36"/>
      <c r="B48" s="36" t="s">
        <v>33</v>
      </c>
      <c r="D48" s="38"/>
      <c r="E48" s="39"/>
      <c r="F48" s="40">
        <f>+F38/F49</f>
        <v>6.1928217362238629E-2</v>
      </c>
      <c r="G48" s="40"/>
      <c r="H48" s="40">
        <f>+H38/H49</f>
        <v>0.47118245836885858</v>
      </c>
      <c r="I48" s="41"/>
      <c r="J48" s="40">
        <f>+J19/J49</f>
        <v>6.9788941750489539E-2</v>
      </c>
      <c r="K48" s="40"/>
      <c r="L48" s="40">
        <f>+L19/L49</f>
        <v>0.48371369747944726</v>
      </c>
      <c r="M48" s="44"/>
      <c r="N48" s="44"/>
      <c r="O48" s="44"/>
    </row>
    <row r="49" spans="1:15" s="108" customFormat="1" ht="21.4" customHeight="1">
      <c r="A49" s="107"/>
      <c r="B49" s="108" t="s">
        <v>82</v>
      </c>
      <c r="D49" s="109"/>
      <c r="E49" s="110"/>
      <c r="F49" s="111">
        <f>(106387200*72/365)+(300000000*139/365)+(430000000*154/273)</f>
        <v>377796646.12574637</v>
      </c>
      <c r="G49" s="111"/>
      <c r="H49" s="111">
        <f>(60000000*273/365)+(106387200*92/365)</f>
        <v>71692116.16438356</v>
      </c>
      <c r="I49" s="112"/>
      <c r="J49" s="111">
        <f>(106387200*72/365)+(300000000*139/365)+(430000000*154/273)</f>
        <v>377796646.12574637</v>
      </c>
      <c r="K49" s="111"/>
      <c r="L49" s="111">
        <f>(60000000*273/365)+(106387200*92/365)</f>
        <v>71692116.16438356</v>
      </c>
      <c r="M49" s="113"/>
      <c r="N49" s="113"/>
      <c r="O49" s="113"/>
    </row>
    <row r="50" spans="1:15" s="37" customFormat="1" ht="21.4" customHeight="1">
      <c r="A50" s="36"/>
      <c r="D50" s="38"/>
      <c r="E50" s="38"/>
      <c r="F50" s="114"/>
      <c r="G50" s="114"/>
      <c r="H50" s="114"/>
      <c r="I50" s="38"/>
      <c r="J50" s="114"/>
      <c r="K50" s="114"/>
      <c r="L50" s="114"/>
      <c r="M50" s="44"/>
      <c r="N50" s="44"/>
      <c r="O50" s="44"/>
    </row>
    <row r="51" spans="1:15" s="37" customFormat="1" ht="21.4" customHeight="1">
      <c r="A51" s="36"/>
      <c r="B51" s="36" t="s">
        <v>45</v>
      </c>
      <c r="D51" s="38"/>
      <c r="E51" s="38"/>
      <c r="F51" s="115"/>
      <c r="G51" s="115"/>
      <c r="H51" s="115"/>
      <c r="I51" s="38"/>
      <c r="J51" s="115"/>
      <c r="K51" s="115"/>
      <c r="L51" s="115"/>
      <c r="M51" s="44"/>
      <c r="N51" s="44"/>
      <c r="O51" s="44"/>
    </row>
    <row r="52" spans="1:15" s="37" customFormat="1" ht="21.4" customHeight="1">
      <c r="A52" s="36"/>
      <c r="B52" s="36"/>
      <c r="D52" s="38"/>
      <c r="E52" s="38"/>
      <c r="F52" s="115"/>
      <c r="G52" s="115"/>
      <c r="H52" s="115"/>
      <c r="I52" s="38"/>
      <c r="J52" s="115"/>
      <c r="K52" s="115"/>
      <c r="L52" s="115"/>
      <c r="M52" s="44"/>
      <c r="N52" s="44"/>
      <c r="O52" s="44"/>
    </row>
    <row r="53" spans="1:15" s="37" customFormat="1" ht="21.4" customHeight="1">
      <c r="A53" s="36"/>
      <c r="B53" s="36"/>
      <c r="D53" s="38"/>
      <c r="E53" s="38"/>
      <c r="F53" s="115"/>
      <c r="G53" s="115"/>
      <c r="H53" s="115"/>
      <c r="I53" s="38"/>
      <c r="J53" s="115"/>
      <c r="K53" s="115"/>
      <c r="L53" s="115"/>
      <c r="M53" s="44"/>
      <c r="N53" s="44"/>
      <c r="O53" s="44"/>
    </row>
    <row r="54" spans="1:15" s="37" customFormat="1" ht="21.4" customHeight="1">
      <c r="A54" s="36"/>
      <c r="B54" s="36"/>
      <c r="D54" s="38"/>
      <c r="E54" s="38"/>
      <c r="F54" s="115"/>
      <c r="G54" s="115"/>
      <c r="H54" s="115"/>
      <c r="I54" s="38"/>
      <c r="J54" s="115"/>
      <c r="K54" s="115"/>
      <c r="L54" s="115"/>
      <c r="M54" s="44"/>
      <c r="N54" s="44"/>
      <c r="O54" s="44"/>
    </row>
    <row r="55" spans="1:15" s="37" customFormat="1" ht="21.4" customHeight="1">
      <c r="A55" s="36"/>
      <c r="B55" s="36"/>
      <c r="D55" s="38"/>
      <c r="E55" s="38"/>
      <c r="F55" s="115"/>
      <c r="G55" s="115"/>
      <c r="H55" s="115"/>
      <c r="I55" s="38"/>
      <c r="J55" s="115"/>
      <c r="K55" s="115"/>
      <c r="L55" s="115"/>
      <c r="M55" s="44"/>
      <c r="N55" s="44"/>
      <c r="O55" s="44"/>
    </row>
    <row r="56" spans="1:15" s="37" customFormat="1" ht="21.4" customHeight="1">
      <c r="A56" s="36"/>
      <c r="B56" s="36"/>
      <c r="D56" s="38"/>
      <c r="E56" s="38"/>
      <c r="F56" s="115"/>
      <c r="G56" s="115"/>
      <c r="H56" s="115"/>
      <c r="I56" s="38"/>
      <c r="J56" s="115"/>
      <c r="K56" s="115"/>
      <c r="L56" s="115"/>
      <c r="M56" s="44"/>
      <c r="N56" s="44"/>
      <c r="O56" s="44"/>
    </row>
    <row r="57" spans="1:15" s="37" customFormat="1" ht="21.4" customHeight="1">
      <c r="A57" s="36"/>
      <c r="B57" s="36"/>
      <c r="D57" s="38"/>
      <c r="E57" s="38"/>
      <c r="F57" s="115"/>
      <c r="G57" s="115"/>
      <c r="H57" s="115"/>
      <c r="I57" s="38"/>
      <c r="J57" s="115"/>
      <c r="K57" s="115"/>
      <c r="L57" s="115"/>
      <c r="M57" s="44"/>
      <c r="N57" s="44"/>
      <c r="O57" s="44"/>
    </row>
    <row r="58" spans="1:15" s="37" customFormat="1" ht="21.4" customHeight="1">
      <c r="B58" s="168" t="s">
        <v>196</v>
      </c>
      <c r="C58" s="167"/>
      <c r="D58" s="167"/>
      <c r="E58" s="167"/>
      <c r="F58" s="167"/>
      <c r="G58" s="167"/>
      <c r="H58" s="167"/>
      <c r="I58" s="167"/>
      <c r="J58" s="167"/>
      <c r="K58" s="167"/>
      <c r="L58" s="167"/>
      <c r="M58" s="44"/>
      <c r="N58" s="44"/>
      <c r="O58" s="44"/>
    </row>
    <row r="59" spans="1:15" s="37" customFormat="1" ht="21.4" customHeight="1">
      <c r="A59" s="116"/>
      <c r="B59" s="78" t="s">
        <v>200</v>
      </c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44"/>
      <c r="N59" s="44"/>
      <c r="O59" s="44"/>
    </row>
  </sheetData>
  <mergeCells count="6">
    <mergeCell ref="J6:L6"/>
    <mergeCell ref="F6:H6"/>
    <mergeCell ref="A1:L1"/>
    <mergeCell ref="A2:L2"/>
    <mergeCell ref="A3:L3"/>
    <mergeCell ref="A4:L4"/>
  </mergeCells>
  <pageMargins left="0.78740157480314965" right="0.59055118110236227" top="0.47244094488188981" bottom="0.51181102362204722" header="0.51181102362204722" footer="0.51181102362204722"/>
  <pageSetup paperSize="9" scale="67" firstPageNumber="7" fitToHeight="0" orientation="portrait" useFirstPageNumber="1" r:id="rId1"/>
  <headerFooter alignWithMargins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4"/>
  <sheetViews>
    <sheetView view="pageBreakPreview" topLeftCell="A21" zoomScaleNormal="100" zoomScaleSheetLayoutView="100" workbookViewId="0">
      <selection activeCell="B37" sqref="B37"/>
    </sheetView>
  </sheetViews>
  <sheetFormatPr defaultColWidth="10.85546875" defaultRowHeight="22.15" customHeight="1"/>
  <cols>
    <col min="1" max="1" width="49" style="2" customWidth="1"/>
    <col min="2" max="2" width="10.28515625" style="5" customWidth="1"/>
    <col min="3" max="3" width="16.140625" style="2" customWidth="1"/>
    <col min="4" max="4" width="1" style="2" customWidth="1"/>
    <col min="5" max="5" width="16.140625" style="2" customWidth="1"/>
    <col min="6" max="6" width="1" style="2" customWidth="1"/>
    <col min="7" max="7" width="16.140625" style="2" customWidth="1"/>
    <col min="8" max="8" width="1" style="2" customWidth="1"/>
    <col min="9" max="9" width="17" style="2" customWidth="1"/>
    <col min="10" max="10" width="1" style="2" customWidth="1"/>
    <col min="11" max="11" width="16.140625" style="2" customWidth="1"/>
    <col min="12" max="12" width="1" style="2" customWidth="1"/>
    <col min="13" max="13" width="17.28515625" style="2" customWidth="1"/>
    <col min="14" max="14" width="1" style="2" customWidth="1"/>
    <col min="15" max="15" width="16.5703125" style="2" customWidth="1"/>
    <col min="16" max="16" width="1" style="2" customWidth="1"/>
    <col min="17" max="17" width="16.5703125" style="2" customWidth="1"/>
    <col min="18" max="18" width="1" style="2" customWidth="1"/>
    <col min="19" max="19" width="16.140625" style="2" customWidth="1"/>
    <col min="20" max="20" width="1" style="2" customWidth="1"/>
    <col min="21" max="21" width="17" style="2" customWidth="1"/>
    <col min="22" max="22" width="1" style="2" customWidth="1"/>
    <col min="23" max="23" width="10.85546875" style="2"/>
    <col min="24" max="24" width="13.42578125" style="2" customWidth="1"/>
    <col min="25" max="25" width="10.85546875" style="2"/>
    <col min="26" max="26" width="14.42578125" style="2" customWidth="1"/>
    <col min="27" max="16384" width="10.85546875" style="2"/>
  </cols>
  <sheetData>
    <row r="1" spans="1:21" ht="22.15" customHeight="1">
      <c r="A1" s="178" t="str">
        <f>+BS!A91</f>
        <v>บริษัท คัมเวล คอร์ปอเรชั่น จำกัด (มหาชน) และ บริษัทย่อย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</row>
    <row r="2" spans="1:21" ht="22.15" customHeight="1">
      <c r="A2" s="178" t="s">
        <v>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</row>
    <row r="3" spans="1:21" ht="22.15" customHeight="1">
      <c r="A3" s="178" t="str">
        <f>+PL!A3</f>
        <v>สำหรับปีสิ้นสุดวันที่ 31 ธันวาคม 2562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</row>
    <row r="4" spans="1:21" ht="12" customHeight="1">
      <c r="A4" s="3"/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22.15" customHeight="1">
      <c r="C5" s="1"/>
      <c r="D5" s="1"/>
      <c r="E5" s="1"/>
      <c r="F5" s="1"/>
      <c r="G5" s="1"/>
      <c r="H5" s="1"/>
      <c r="I5" s="1"/>
      <c r="J5" s="1"/>
      <c r="K5" s="1"/>
      <c r="L5" s="1"/>
      <c r="P5" s="1"/>
      <c r="S5" s="1"/>
      <c r="T5" s="1"/>
      <c r="U5" s="10" t="str">
        <f>+PL!L5</f>
        <v>(หน่วย : บาท)</v>
      </c>
    </row>
    <row r="6" spans="1:21" ht="22.15" customHeight="1">
      <c r="C6" s="179" t="s">
        <v>85</v>
      </c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</row>
    <row r="7" spans="1:21" ht="22.15" customHeight="1">
      <c r="C7" s="182" t="s">
        <v>156</v>
      </c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33"/>
      <c r="T7" s="33"/>
      <c r="U7" s="33"/>
    </row>
    <row r="8" spans="1:21" ht="22.15" customHeight="1">
      <c r="B8" s="10" t="s">
        <v>18</v>
      </c>
      <c r="C8" s="1"/>
      <c r="D8" s="1"/>
      <c r="E8" s="1"/>
      <c r="F8" s="1"/>
      <c r="G8" s="1"/>
      <c r="H8" s="1"/>
      <c r="I8" s="180" t="s">
        <v>113</v>
      </c>
      <c r="J8" s="1"/>
      <c r="K8" s="186" t="s">
        <v>89</v>
      </c>
      <c r="L8" s="186"/>
      <c r="M8" s="186"/>
      <c r="N8" s="133"/>
      <c r="O8" s="183" t="s">
        <v>87</v>
      </c>
      <c r="P8" s="1"/>
      <c r="Q8" s="1"/>
      <c r="R8" s="133"/>
      <c r="S8" s="1"/>
      <c r="T8" s="1"/>
      <c r="U8" s="1"/>
    </row>
    <row r="9" spans="1:21" ht="22.15" customHeight="1">
      <c r="B9" s="10"/>
      <c r="C9" s="133"/>
      <c r="D9" s="133"/>
      <c r="E9" s="133"/>
      <c r="F9" s="133"/>
      <c r="G9" s="133"/>
      <c r="H9" s="133"/>
      <c r="I9" s="180"/>
      <c r="J9" s="133"/>
      <c r="K9" s="187"/>
      <c r="L9" s="187"/>
      <c r="M9" s="187"/>
      <c r="N9" s="133"/>
      <c r="O9" s="184"/>
      <c r="P9" s="133"/>
      <c r="Q9" s="133"/>
      <c r="R9" s="133"/>
      <c r="S9" s="133"/>
      <c r="T9" s="133"/>
      <c r="U9" s="133"/>
    </row>
    <row r="10" spans="1:21" ht="22.15" customHeight="1">
      <c r="B10" s="10"/>
      <c r="C10" s="133"/>
      <c r="D10" s="133"/>
      <c r="E10" s="133"/>
      <c r="F10" s="133"/>
      <c r="G10" s="133" t="s">
        <v>147</v>
      </c>
      <c r="H10" s="133"/>
      <c r="I10" s="180"/>
      <c r="J10" s="133"/>
      <c r="K10" s="148"/>
      <c r="L10" s="148"/>
      <c r="M10" s="148"/>
      <c r="N10" s="133"/>
      <c r="O10" s="185" t="s">
        <v>183</v>
      </c>
      <c r="P10" s="133"/>
      <c r="Q10" s="133" t="s">
        <v>159</v>
      </c>
      <c r="R10" s="133"/>
      <c r="S10" s="133"/>
      <c r="T10" s="133"/>
      <c r="U10" s="133"/>
    </row>
    <row r="11" spans="1:21" ht="22.15" customHeight="1">
      <c r="C11" s="1" t="s">
        <v>164</v>
      </c>
      <c r="D11" s="1"/>
      <c r="E11" s="1" t="s">
        <v>92</v>
      </c>
      <c r="F11" s="1"/>
      <c r="G11" s="1" t="s">
        <v>148</v>
      </c>
      <c r="H11" s="1"/>
      <c r="I11" s="180"/>
      <c r="J11" s="1"/>
      <c r="K11" s="149" t="s">
        <v>88</v>
      </c>
      <c r="L11" s="148"/>
      <c r="M11" s="147" t="s">
        <v>60</v>
      </c>
      <c r="N11" s="133"/>
      <c r="O11" s="183"/>
      <c r="P11" s="1"/>
      <c r="Q11" s="1" t="s">
        <v>160</v>
      </c>
      <c r="R11" s="133"/>
      <c r="S11" s="1" t="s">
        <v>163</v>
      </c>
      <c r="T11" s="1"/>
      <c r="U11" s="1" t="s">
        <v>53</v>
      </c>
    </row>
    <row r="12" spans="1:21" ht="22.15" customHeight="1">
      <c r="B12" s="10"/>
      <c r="C12" s="6" t="s">
        <v>59</v>
      </c>
      <c r="D12" s="1"/>
      <c r="E12" s="6" t="s">
        <v>91</v>
      </c>
      <c r="F12" s="1"/>
      <c r="G12" s="6" t="s">
        <v>149</v>
      </c>
      <c r="H12" s="1"/>
      <c r="I12" s="181"/>
      <c r="J12" s="1"/>
      <c r="K12" s="34" t="s">
        <v>165</v>
      </c>
      <c r="L12" s="1"/>
      <c r="M12" s="6"/>
      <c r="N12" s="143"/>
      <c r="O12" s="184"/>
      <c r="P12" s="1"/>
      <c r="Q12" s="6" t="s">
        <v>161</v>
      </c>
      <c r="R12" s="143"/>
      <c r="S12" s="6" t="s">
        <v>157</v>
      </c>
      <c r="T12" s="1"/>
      <c r="U12" s="6" t="s">
        <v>10</v>
      </c>
    </row>
    <row r="13" spans="1:21" ht="22.15" customHeight="1">
      <c r="A13" s="2" t="s">
        <v>96</v>
      </c>
      <c r="B13" s="7"/>
      <c r="C13" s="9">
        <v>30000000</v>
      </c>
      <c r="D13" s="9"/>
      <c r="E13" s="9">
        <v>0</v>
      </c>
      <c r="F13" s="9"/>
      <c r="G13" s="9">
        <v>0</v>
      </c>
      <c r="H13" s="9"/>
      <c r="I13" s="9">
        <v>0</v>
      </c>
      <c r="J13" s="9"/>
      <c r="K13" s="9">
        <v>3000000</v>
      </c>
      <c r="L13" s="9"/>
      <c r="M13" s="9">
        <v>254344378.76000002</v>
      </c>
      <c r="N13" s="9"/>
      <c r="O13" s="9">
        <v>0</v>
      </c>
      <c r="P13" s="9"/>
      <c r="Q13" s="9">
        <f>SUM(C13:O13)</f>
        <v>287344378.75999999</v>
      </c>
      <c r="R13" s="9"/>
      <c r="S13" s="9">
        <v>16194761.65</v>
      </c>
      <c r="T13" s="9"/>
      <c r="U13" s="9">
        <f t="shared" ref="U13:U31" si="0">SUM(Q13:S13)</f>
        <v>303539140.40999997</v>
      </c>
    </row>
    <row r="14" spans="1:21" s="118" customFormat="1" ht="22.15" customHeight="1">
      <c r="A14" s="128" t="s">
        <v>94</v>
      </c>
      <c r="B14" s="39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>
        <v>33780067.539999999</v>
      </c>
      <c r="N14" s="127"/>
      <c r="O14" s="127"/>
      <c r="P14" s="127"/>
      <c r="Q14" s="127">
        <f t="shared" ref="Q14:Q36" si="1">SUM(C14:O14)</f>
        <v>33780067.539999999</v>
      </c>
      <c r="R14" s="127"/>
      <c r="S14" s="127">
        <v>-1791280.81</v>
      </c>
      <c r="T14" s="127"/>
      <c r="U14" s="127">
        <f t="shared" si="0"/>
        <v>31988786.73</v>
      </c>
    </row>
    <row r="15" spans="1:21" ht="22.15" customHeight="1">
      <c r="A15" s="8" t="s">
        <v>95</v>
      </c>
      <c r="B15" s="19"/>
      <c r="C15" s="9"/>
      <c r="D15" s="9"/>
      <c r="E15" s="9"/>
      <c r="F15" s="9"/>
      <c r="G15" s="9"/>
      <c r="H15" s="9"/>
      <c r="I15" s="9"/>
      <c r="J15" s="9"/>
      <c r="K15" s="9"/>
      <c r="L15" s="9"/>
      <c r="M15" s="9">
        <f>+PL!H27</f>
        <v>1211957.6000000001</v>
      </c>
      <c r="N15" s="9"/>
      <c r="O15" s="9"/>
      <c r="P15" s="9"/>
      <c r="Q15" s="9">
        <f t="shared" si="1"/>
        <v>1211957.6000000001</v>
      </c>
      <c r="R15" s="9"/>
      <c r="S15" s="9"/>
      <c r="T15" s="9"/>
      <c r="U15" s="9">
        <f t="shared" si="0"/>
        <v>1211957.6000000001</v>
      </c>
    </row>
    <row r="16" spans="1:21" ht="22.15" customHeight="1">
      <c r="A16" s="8" t="s">
        <v>151</v>
      </c>
      <c r="B16" s="19">
        <v>28</v>
      </c>
      <c r="C16" s="9"/>
      <c r="D16" s="9"/>
      <c r="E16" s="9"/>
      <c r="F16" s="9"/>
      <c r="G16" s="9">
        <v>17673982.800000001</v>
      </c>
      <c r="H16" s="9"/>
      <c r="I16" s="9"/>
      <c r="J16" s="9"/>
      <c r="K16" s="9"/>
      <c r="L16" s="9"/>
      <c r="M16" s="9"/>
      <c r="N16" s="9"/>
      <c r="O16" s="9"/>
      <c r="P16" s="9"/>
      <c r="Q16" s="9">
        <f t="shared" si="1"/>
        <v>17673982.800000001</v>
      </c>
      <c r="R16" s="9"/>
      <c r="S16" s="9"/>
      <c r="T16" s="9"/>
      <c r="U16" s="9">
        <f t="shared" si="0"/>
        <v>17673982.800000001</v>
      </c>
    </row>
    <row r="17" spans="1:21" ht="22.15" customHeight="1">
      <c r="A17" s="8" t="s">
        <v>141</v>
      </c>
      <c r="B17" s="19"/>
      <c r="C17" s="9">
        <v>23193600</v>
      </c>
      <c r="D17" s="9"/>
      <c r="E17" s="9">
        <v>450663244.80000001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>
        <f t="shared" si="1"/>
        <v>473856844.80000001</v>
      </c>
      <c r="R17" s="9"/>
      <c r="S17" s="9"/>
      <c r="T17" s="9"/>
      <c r="U17" s="9">
        <f t="shared" si="0"/>
        <v>473856844.80000001</v>
      </c>
    </row>
    <row r="18" spans="1:21" ht="22.15" customHeight="1">
      <c r="A18" s="8" t="s">
        <v>62</v>
      </c>
      <c r="B18" s="19"/>
      <c r="C18" s="9"/>
      <c r="D18" s="9"/>
      <c r="E18" s="9"/>
      <c r="F18" s="9"/>
      <c r="G18" s="9"/>
      <c r="H18" s="9"/>
      <c r="I18" s="9"/>
      <c r="J18" s="9"/>
      <c r="K18" s="9"/>
      <c r="L18" s="9"/>
      <c r="M18" s="9">
        <v>-1500000</v>
      </c>
      <c r="N18" s="9"/>
      <c r="O18" s="9"/>
      <c r="P18" s="9"/>
      <c r="Q18" s="9">
        <f t="shared" si="1"/>
        <v>-1500000</v>
      </c>
      <c r="R18" s="9"/>
      <c r="S18" s="9"/>
      <c r="T18" s="9"/>
      <c r="U18" s="9">
        <f t="shared" si="0"/>
        <v>-1500000</v>
      </c>
    </row>
    <row r="19" spans="1:21" ht="22.15" customHeight="1">
      <c r="A19" s="8" t="s">
        <v>117</v>
      </c>
      <c r="B19" s="19">
        <v>9</v>
      </c>
      <c r="C19" s="9"/>
      <c r="D19" s="9"/>
      <c r="E19" s="9"/>
      <c r="F19" s="9"/>
      <c r="G19" s="9"/>
      <c r="H19" s="9"/>
      <c r="I19" s="9"/>
      <c r="J19" s="9"/>
      <c r="K19" s="9">
        <v>500000</v>
      </c>
      <c r="L19" s="9"/>
      <c r="M19" s="9">
        <v>-500000</v>
      </c>
      <c r="N19" s="9"/>
      <c r="O19" s="9"/>
      <c r="P19" s="9"/>
      <c r="Q19" s="9">
        <f t="shared" si="1"/>
        <v>0</v>
      </c>
      <c r="R19" s="9"/>
      <c r="S19" s="9"/>
      <c r="T19" s="9"/>
      <c r="U19" s="9">
        <f t="shared" si="0"/>
        <v>0</v>
      </c>
    </row>
    <row r="20" spans="1:21" ht="22.15" customHeight="1">
      <c r="A20" s="8" t="s">
        <v>114</v>
      </c>
      <c r="B20" s="19">
        <v>9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>
        <f t="shared" si="1"/>
        <v>0</v>
      </c>
      <c r="R20" s="9"/>
      <c r="S20" s="9">
        <v>-14660000</v>
      </c>
      <c r="T20" s="9"/>
      <c r="U20" s="9">
        <f t="shared" si="0"/>
        <v>-14660000</v>
      </c>
    </row>
    <row r="21" spans="1:21" ht="22.15" customHeight="1">
      <c r="A21" s="8" t="s">
        <v>142</v>
      </c>
      <c r="B21" s="19">
        <v>9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>
        <f t="shared" si="1"/>
        <v>0</v>
      </c>
      <c r="R21" s="9"/>
      <c r="S21" s="9">
        <v>13194000</v>
      </c>
      <c r="T21" s="9"/>
      <c r="U21" s="9">
        <f t="shared" si="0"/>
        <v>13194000</v>
      </c>
    </row>
    <row r="22" spans="1:21" ht="22.15" customHeight="1">
      <c r="A22" s="8" t="s">
        <v>115</v>
      </c>
      <c r="B22" s="1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 ht="22.15" customHeight="1">
      <c r="A23" s="31" t="s">
        <v>116</v>
      </c>
      <c r="B23" s="1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>
        <f t="shared" si="1"/>
        <v>0</v>
      </c>
      <c r="R23" s="9"/>
      <c r="S23" s="9">
        <v>-12937480.84</v>
      </c>
      <c r="T23" s="9"/>
      <c r="U23" s="9">
        <f t="shared" si="0"/>
        <v>-12937480.84</v>
      </c>
    </row>
    <row r="24" spans="1:21" ht="21.75" customHeight="1">
      <c r="A24" s="8" t="s">
        <v>113</v>
      </c>
      <c r="B24" s="19"/>
      <c r="C24" s="9"/>
      <c r="D24" s="9"/>
      <c r="E24" s="9"/>
      <c r="F24" s="9"/>
      <c r="G24" s="9"/>
      <c r="H24" s="9"/>
      <c r="I24" s="9">
        <v>-460919363.95999998</v>
      </c>
      <c r="J24" s="9"/>
      <c r="K24" s="9"/>
      <c r="L24" s="9"/>
      <c r="M24" s="32"/>
      <c r="N24" s="144"/>
      <c r="O24" s="32"/>
      <c r="P24" s="9"/>
      <c r="Q24" s="32">
        <f>SUM(C24:O24)</f>
        <v>-460919363.95999998</v>
      </c>
      <c r="R24" s="144"/>
      <c r="S24" s="9"/>
      <c r="T24" s="9"/>
      <c r="U24" s="32">
        <f t="shared" si="0"/>
        <v>-460919363.95999998</v>
      </c>
    </row>
    <row r="25" spans="1:21" ht="22.15" customHeight="1">
      <c r="A25" s="2" t="s">
        <v>98</v>
      </c>
      <c r="B25" s="19"/>
      <c r="C25" s="29">
        <f>SUM(C13:C24)</f>
        <v>53193600</v>
      </c>
      <c r="D25" s="9"/>
      <c r="E25" s="29">
        <f>SUM(E13:E24)</f>
        <v>450663244.80000001</v>
      </c>
      <c r="F25" s="9"/>
      <c r="G25" s="29">
        <f>SUM(G13:G24)</f>
        <v>17673982.800000001</v>
      </c>
      <c r="H25" s="9"/>
      <c r="I25" s="29">
        <f>SUM(I13:I24)</f>
        <v>-460919363.95999998</v>
      </c>
      <c r="J25" s="9"/>
      <c r="K25" s="29">
        <f>SUM(K13:K24)</f>
        <v>3500000</v>
      </c>
      <c r="L25" s="9"/>
      <c r="M25" s="9">
        <f>SUM(M13:M24)</f>
        <v>287336403.90000004</v>
      </c>
      <c r="N25" s="9"/>
      <c r="O25" s="29">
        <f>SUM(O13:O24)</f>
        <v>0</v>
      </c>
      <c r="P25" s="9"/>
      <c r="Q25" s="9">
        <f>SUM(C25:O25)</f>
        <v>351447867.54000008</v>
      </c>
      <c r="R25" s="9"/>
      <c r="S25" s="29">
        <f>SUM(S13:S24)</f>
        <v>0</v>
      </c>
      <c r="T25" s="9"/>
      <c r="U25" s="9">
        <f t="shared" si="0"/>
        <v>351447867.54000008</v>
      </c>
    </row>
    <row r="26" spans="1:21" ht="22.15" customHeight="1">
      <c r="A26" s="8" t="s">
        <v>94</v>
      </c>
      <c r="B26" s="19"/>
      <c r="C26" s="9"/>
      <c r="D26" s="9"/>
      <c r="E26" s="9"/>
      <c r="F26" s="9"/>
      <c r="G26" s="9"/>
      <c r="H26" s="9"/>
      <c r="I26" s="9"/>
      <c r="J26" s="9"/>
      <c r="K26" s="9"/>
      <c r="L26" s="9"/>
      <c r="M26" s="9">
        <f>+PL!F19</f>
        <v>23396272.81999997</v>
      </c>
      <c r="N26" s="9"/>
      <c r="O26" s="9"/>
      <c r="P26" s="9"/>
      <c r="Q26" s="9">
        <f t="shared" si="1"/>
        <v>23396272.81999997</v>
      </c>
      <c r="R26" s="9"/>
      <c r="S26" s="9"/>
      <c r="T26" s="9"/>
      <c r="U26" s="9">
        <f t="shared" si="0"/>
        <v>23396272.81999997</v>
      </c>
    </row>
    <row r="27" spans="1:21" ht="22.15" customHeight="1">
      <c r="A27" s="8" t="s">
        <v>95</v>
      </c>
      <c r="B27" s="19"/>
      <c r="C27" s="9"/>
      <c r="D27" s="9"/>
      <c r="E27" s="9"/>
      <c r="F27" s="28"/>
      <c r="G27" s="9"/>
      <c r="H27" s="28"/>
      <c r="I27" s="9"/>
      <c r="J27" s="28"/>
      <c r="K27" s="9"/>
      <c r="L27" s="9"/>
      <c r="M27" s="9">
        <f>+PL!F27</f>
        <v>-1856894.4</v>
      </c>
      <c r="N27" s="9"/>
      <c r="O27" s="9">
        <f>+PL!F32</f>
        <v>484710.21</v>
      </c>
      <c r="P27" s="9"/>
      <c r="Q27" s="9">
        <f t="shared" si="1"/>
        <v>-1372184.19</v>
      </c>
      <c r="R27" s="9"/>
      <c r="S27" s="9"/>
      <c r="T27" s="9"/>
      <c r="U27" s="9">
        <f t="shared" si="0"/>
        <v>-1372184.19</v>
      </c>
    </row>
    <row r="28" spans="1:21" ht="22.15" hidden="1" customHeight="1">
      <c r="A28" s="8" t="s">
        <v>151</v>
      </c>
      <c r="B28" s="19">
        <v>27</v>
      </c>
      <c r="C28" s="9"/>
      <c r="D28" s="9"/>
      <c r="E28" s="9"/>
      <c r="F28" s="28"/>
      <c r="G28" s="9"/>
      <c r="H28" s="28"/>
      <c r="I28" s="9"/>
      <c r="J28" s="28"/>
      <c r="K28" s="9"/>
      <c r="L28" s="9"/>
      <c r="M28" s="9"/>
      <c r="N28" s="9"/>
      <c r="O28" s="9"/>
      <c r="P28" s="9"/>
      <c r="Q28" s="9">
        <f t="shared" si="1"/>
        <v>0</v>
      </c>
      <c r="R28" s="9"/>
      <c r="S28" s="9"/>
      <c r="T28" s="9"/>
      <c r="U28" s="9">
        <f t="shared" si="0"/>
        <v>0</v>
      </c>
    </row>
    <row r="29" spans="1:21" ht="22.15" customHeight="1">
      <c r="A29" s="8" t="s">
        <v>141</v>
      </c>
      <c r="B29" s="19">
        <v>18</v>
      </c>
      <c r="C29" s="9">
        <v>161806400</v>
      </c>
      <c r="D29" s="9"/>
      <c r="E29" s="9">
        <v>69029559.329999983</v>
      </c>
      <c r="F29" s="28"/>
      <c r="G29" s="9"/>
      <c r="H29" s="28"/>
      <c r="I29" s="9"/>
      <c r="J29" s="28"/>
      <c r="K29" s="9"/>
      <c r="L29" s="9"/>
      <c r="M29" s="9"/>
      <c r="N29" s="9"/>
      <c r="O29" s="9"/>
      <c r="P29" s="9"/>
      <c r="Q29" s="9">
        <f>SUM(C29:O29)</f>
        <v>230835959.32999998</v>
      </c>
      <c r="R29" s="9"/>
      <c r="S29" s="9"/>
      <c r="T29" s="9"/>
      <c r="U29" s="9">
        <f>SUM(Q29:S29)</f>
        <v>230835959.32999998</v>
      </c>
    </row>
    <row r="30" spans="1:21" ht="22.15" customHeight="1">
      <c r="A30" s="8" t="s">
        <v>62</v>
      </c>
      <c r="B30" s="19">
        <v>24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>
        <v>-119562778.56</v>
      </c>
      <c r="N30" s="9"/>
      <c r="O30" s="9"/>
      <c r="P30" s="9"/>
      <c r="Q30" s="9">
        <f t="shared" si="1"/>
        <v>-119562778.56</v>
      </c>
      <c r="R30" s="9"/>
      <c r="S30" s="9"/>
      <c r="T30" s="9"/>
      <c r="U30" s="9">
        <f t="shared" si="0"/>
        <v>-119562778.56</v>
      </c>
    </row>
    <row r="31" spans="1:21" ht="22.15" customHeight="1">
      <c r="A31" s="8" t="s">
        <v>165</v>
      </c>
      <c r="B31" s="19" t="s">
        <v>205</v>
      </c>
      <c r="C31" s="9"/>
      <c r="D31" s="9"/>
      <c r="E31" s="9"/>
      <c r="F31" s="9"/>
      <c r="G31" s="9"/>
      <c r="H31" s="9"/>
      <c r="I31" s="9"/>
      <c r="J31" s="9"/>
      <c r="K31" s="9">
        <f>12000000+1500000</f>
        <v>13500000</v>
      </c>
      <c r="L31" s="9"/>
      <c r="M31" s="9">
        <f>-12000000-1500000</f>
        <v>-13500000</v>
      </c>
      <c r="N31" s="9"/>
      <c r="O31" s="9"/>
      <c r="P31" s="9"/>
      <c r="Q31" s="9">
        <f t="shared" si="1"/>
        <v>0</v>
      </c>
      <c r="R31" s="9"/>
      <c r="S31" s="9"/>
      <c r="T31" s="9"/>
      <c r="U31" s="9">
        <f t="shared" si="0"/>
        <v>0</v>
      </c>
    </row>
    <row r="32" spans="1:21" ht="22.15" hidden="1" customHeight="1">
      <c r="A32" s="8" t="s">
        <v>117</v>
      </c>
      <c r="B32" s="19">
        <v>8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>
        <f t="shared" si="1"/>
        <v>0</v>
      </c>
      <c r="R32" s="9"/>
      <c r="S32" s="9"/>
      <c r="T32" s="9"/>
      <c r="U32" s="9">
        <f>SUM(Q32:S32)</f>
        <v>0</v>
      </c>
    </row>
    <row r="33" spans="1:22" ht="22.15" hidden="1" customHeight="1">
      <c r="A33" s="8" t="s">
        <v>114</v>
      </c>
      <c r="B33" s="19">
        <v>8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>
        <f t="shared" si="1"/>
        <v>0</v>
      </c>
      <c r="R33" s="9"/>
      <c r="S33" s="9"/>
      <c r="T33" s="9"/>
      <c r="U33" s="9">
        <f>SUM(Q33:S33)</f>
        <v>0</v>
      </c>
    </row>
    <row r="34" spans="1:22" ht="22.15" hidden="1" customHeight="1">
      <c r="A34" s="8" t="s">
        <v>142</v>
      </c>
      <c r="B34" s="19">
        <v>8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>
        <f t="shared" si="1"/>
        <v>0</v>
      </c>
      <c r="R34" s="9"/>
      <c r="S34" s="9"/>
      <c r="T34" s="9"/>
      <c r="U34" s="9">
        <f>SUM(Q34:S34)</f>
        <v>0</v>
      </c>
    </row>
    <row r="35" spans="1:22" ht="22.15" hidden="1" customHeight="1">
      <c r="A35" s="8" t="s">
        <v>115</v>
      </c>
      <c r="B35" s="1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>
        <f t="shared" si="1"/>
        <v>0</v>
      </c>
      <c r="R35" s="9"/>
      <c r="S35" s="9"/>
      <c r="T35" s="9"/>
      <c r="U35" s="9"/>
    </row>
    <row r="36" spans="1:22" ht="22.15" hidden="1" customHeight="1">
      <c r="A36" s="31" t="s">
        <v>116</v>
      </c>
      <c r="B36" s="19">
        <v>2.2000000000000002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>
        <f t="shared" si="1"/>
        <v>0</v>
      </c>
      <c r="R36" s="9"/>
      <c r="S36" s="9"/>
      <c r="T36" s="9"/>
      <c r="U36" s="9">
        <f>SUM(Q36:S36)</f>
        <v>0</v>
      </c>
    </row>
    <row r="37" spans="1:22" ht="22.5" customHeight="1" thickBot="1">
      <c r="A37" s="2" t="s">
        <v>169</v>
      </c>
      <c r="B37" s="7"/>
      <c r="C37" s="30">
        <f>SUM(C25:C36)</f>
        <v>215000000</v>
      </c>
      <c r="D37" s="9"/>
      <c r="E37" s="30">
        <f>SUM(E25:E36)</f>
        <v>519692804.13</v>
      </c>
      <c r="F37" s="9"/>
      <c r="G37" s="30">
        <f>SUM(G25:G36)</f>
        <v>17673982.800000001</v>
      </c>
      <c r="H37" s="9"/>
      <c r="I37" s="30">
        <f>SUM(I25:I36)</f>
        <v>-460919363.95999998</v>
      </c>
      <c r="J37" s="9"/>
      <c r="K37" s="30">
        <f>SUM(K25:K36)</f>
        <v>17000000</v>
      </c>
      <c r="L37" s="9"/>
      <c r="M37" s="30">
        <f>SUM(M25:M36)</f>
        <v>175813003.76000005</v>
      </c>
      <c r="N37" s="144"/>
      <c r="O37" s="30">
        <f>SUM(O25:O36)</f>
        <v>484710.21</v>
      </c>
      <c r="P37" s="9"/>
      <c r="Q37" s="30">
        <f>SUM(Q25:Q36)</f>
        <v>484745136.94</v>
      </c>
      <c r="R37" s="144"/>
      <c r="S37" s="30">
        <f>SUM(S25:S36)</f>
        <v>0</v>
      </c>
      <c r="T37" s="9"/>
      <c r="U37" s="117">
        <f>SUM(U25:U36)</f>
        <v>484745136.94</v>
      </c>
      <c r="V37" s="118"/>
    </row>
    <row r="38" spans="1:22" ht="22.5" customHeight="1" thickTop="1">
      <c r="B38" s="7"/>
      <c r="C38" s="22"/>
      <c r="D38" s="9"/>
      <c r="E38" s="22"/>
      <c r="F38" s="9"/>
      <c r="G38" s="22"/>
      <c r="H38" s="9"/>
      <c r="I38" s="22"/>
      <c r="J38" s="9"/>
      <c r="K38" s="22"/>
      <c r="L38" s="9"/>
      <c r="M38" s="22"/>
      <c r="N38" s="22"/>
      <c r="O38" s="22"/>
      <c r="P38" s="9"/>
      <c r="Q38" s="22"/>
      <c r="R38" s="22"/>
      <c r="S38" s="22"/>
      <c r="T38" s="9"/>
      <c r="U38" s="22"/>
    </row>
    <row r="39" spans="1:22" ht="22.15" customHeight="1">
      <c r="A39" s="5" t="s">
        <v>45</v>
      </c>
    </row>
    <row r="40" spans="1:22" ht="22.15" customHeight="1">
      <c r="A40" s="5"/>
    </row>
    <row r="41" spans="1:22" ht="22.15" customHeight="1">
      <c r="A41" s="5"/>
    </row>
    <row r="42" spans="1:22" ht="22.15" customHeight="1">
      <c r="A42" s="5"/>
    </row>
    <row r="43" spans="1:22" ht="22.15" customHeight="1">
      <c r="A43" s="177" t="str">
        <f>+'EQ เฉพาะ'!A30:Q30</f>
        <v xml:space="preserve">                                  ลงชื่อ ……………………………………………………………………………….กรรมการตามอำนาจ</v>
      </c>
      <c r="B43" s="177"/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2" ht="22.15" customHeight="1">
      <c r="A44" s="177" t="s">
        <v>173</v>
      </c>
      <c r="B44" s="177"/>
      <c r="C44" s="177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</sheetData>
  <mergeCells count="11">
    <mergeCell ref="A44:U44"/>
    <mergeCell ref="A1:U1"/>
    <mergeCell ref="A2:U2"/>
    <mergeCell ref="A3:U3"/>
    <mergeCell ref="C6:U6"/>
    <mergeCell ref="I8:I12"/>
    <mergeCell ref="C7:R7"/>
    <mergeCell ref="O8:O9"/>
    <mergeCell ref="O10:O12"/>
    <mergeCell ref="K8:M9"/>
    <mergeCell ref="A43:U43"/>
  </mergeCells>
  <pageMargins left="0.78740157480314965" right="0.59055118110236227" top="0.47244094488188981" bottom="0.51181102362204722" header="0.51181102362204722" footer="0.51181102362204722"/>
  <pageSetup paperSize="9" scale="64" firstPageNumber="7" fitToHeight="0" orientation="landscape" useFirstPageNumber="1" r:id="rId1"/>
  <headerFooter alignWithMargins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topLeftCell="A10" zoomScale="85" zoomScaleNormal="85" zoomScaleSheetLayoutView="55" workbookViewId="0">
      <selection activeCell="B25" sqref="B25"/>
    </sheetView>
  </sheetViews>
  <sheetFormatPr defaultColWidth="10.85546875" defaultRowHeight="22.15" customHeight="1"/>
  <cols>
    <col min="1" max="1" width="43.85546875" style="118" customWidth="1"/>
    <col min="2" max="2" width="10.28515625" style="121" customWidth="1"/>
    <col min="3" max="3" width="15.28515625" style="118" customWidth="1"/>
    <col min="4" max="4" width="1" style="118" customWidth="1"/>
    <col min="5" max="5" width="15.28515625" style="118" customWidth="1"/>
    <col min="6" max="6" width="1" style="118" customWidth="1"/>
    <col min="7" max="7" width="16.140625" style="118" customWidth="1"/>
    <col min="8" max="8" width="1" style="118" customWidth="1"/>
    <col min="9" max="9" width="15.28515625" style="118" customWidth="1"/>
    <col min="10" max="10" width="1" style="118" customWidth="1"/>
    <col min="11" max="11" width="15.28515625" style="118" customWidth="1"/>
    <col min="12" max="12" width="1" style="118" customWidth="1"/>
    <col min="13" max="13" width="15.85546875" style="118" customWidth="1"/>
    <col min="14" max="14" width="1" style="118" customWidth="1"/>
    <col min="15" max="15" width="16.42578125" style="118" customWidth="1"/>
    <col min="16" max="16" width="1" style="118" customWidth="1"/>
    <col min="17" max="17" width="16.5703125" style="118" customWidth="1"/>
    <col min="18" max="18" width="1" style="118" customWidth="1"/>
    <col min="19" max="19" width="10.85546875" style="118"/>
    <col min="20" max="20" width="13.42578125" style="118" customWidth="1"/>
    <col min="21" max="21" width="10.85546875" style="118"/>
    <col min="22" max="22" width="14.42578125" style="118" customWidth="1"/>
    <col min="23" max="16384" width="10.85546875" style="118"/>
  </cols>
  <sheetData>
    <row r="1" spans="1:17" ht="22.15" customHeight="1">
      <c r="A1" s="189" t="str">
        <f>+BS!A91</f>
        <v>บริษัท คัมเวล คอร์ปอเรชั่น จำกัด (มหาชน) และ บริษัทย่อย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</row>
    <row r="2" spans="1:17" ht="22.15" customHeight="1">
      <c r="A2" s="189" t="s">
        <v>90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22.15" customHeight="1">
      <c r="A3" s="189" t="str">
        <f>+PL!A3</f>
        <v>สำหรับปีสิ้นสุดวันที่ 31 ธันวาคม 2562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</row>
    <row r="4" spans="1:17" ht="12" customHeight="1">
      <c r="A4" s="119"/>
      <c r="B4" s="120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ht="22.15" customHeight="1">
      <c r="C5" s="122"/>
      <c r="D5" s="122"/>
      <c r="E5" s="122"/>
      <c r="F5" s="122"/>
      <c r="G5" s="122"/>
      <c r="H5" s="122"/>
      <c r="I5" s="122"/>
      <c r="J5" s="122"/>
      <c r="K5" s="122"/>
      <c r="L5" s="122"/>
      <c r="N5" s="122"/>
      <c r="O5" s="122"/>
      <c r="P5" s="122"/>
      <c r="Q5" s="123" t="str">
        <f>+PL!L5</f>
        <v>(หน่วย : บาท)</v>
      </c>
    </row>
    <row r="6" spans="1:17" ht="22.15" customHeight="1">
      <c r="C6" s="190" t="s">
        <v>86</v>
      </c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</row>
    <row r="7" spans="1:17" ht="22.15" customHeight="1">
      <c r="B7" s="123" t="s">
        <v>18</v>
      </c>
      <c r="C7" s="122"/>
      <c r="D7" s="122"/>
      <c r="E7" s="122"/>
      <c r="F7" s="122"/>
      <c r="G7" s="122"/>
      <c r="H7" s="122"/>
      <c r="I7" s="122"/>
      <c r="J7" s="122"/>
      <c r="K7" s="193" t="s">
        <v>89</v>
      </c>
      <c r="L7" s="193"/>
      <c r="M7" s="193"/>
      <c r="N7" s="122"/>
      <c r="O7" s="191" t="s">
        <v>87</v>
      </c>
      <c r="P7" s="122"/>
      <c r="Q7" s="122"/>
    </row>
    <row r="8" spans="1:17" ht="22.15" customHeight="1">
      <c r="B8" s="123"/>
      <c r="C8" s="134"/>
      <c r="D8" s="134"/>
      <c r="E8" s="134"/>
      <c r="F8" s="134"/>
      <c r="G8" s="134"/>
      <c r="H8" s="134"/>
      <c r="I8" s="134"/>
      <c r="J8" s="134"/>
      <c r="K8" s="194"/>
      <c r="L8" s="194"/>
      <c r="M8" s="194"/>
      <c r="N8" s="134"/>
      <c r="O8" s="192"/>
      <c r="P8" s="134"/>
      <c r="Q8" s="134"/>
    </row>
    <row r="9" spans="1:17" ht="22.15" customHeight="1">
      <c r="B9" s="123"/>
      <c r="C9" s="134"/>
      <c r="D9" s="134"/>
      <c r="E9" s="134"/>
      <c r="F9" s="134"/>
      <c r="G9" s="134"/>
      <c r="H9" s="134"/>
      <c r="I9" s="134" t="s">
        <v>147</v>
      </c>
      <c r="J9" s="134"/>
      <c r="K9" s="140"/>
      <c r="L9" s="140"/>
      <c r="M9" s="140"/>
      <c r="N9" s="134"/>
      <c r="O9" s="195" t="s">
        <v>183</v>
      </c>
      <c r="P9" s="134"/>
      <c r="Q9" s="134"/>
    </row>
    <row r="10" spans="1:17" ht="22.15" customHeight="1">
      <c r="C10" s="122" t="s">
        <v>164</v>
      </c>
      <c r="D10" s="122"/>
      <c r="E10" s="122" t="s">
        <v>92</v>
      </c>
      <c r="F10" s="122"/>
      <c r="G10" s="122" t="s">
        <v>145</v>
      </c>
      <c r="H10" s="122"/>
      <c r="I10" s="122" t="s">
        <v>148</v>
      </c>
      <c r="J10" s="122"/>
      <c r="K10" s="141" t="s">
        <v>88</v>
      </c>
      <c r="L10" s="142"/>
      <c r="M10" s="140" t="s">
        <v>60</v>
      </c>
      <c r="N10" s="122"/>
      <c r="O10" s="195"/>
      <c r="P10" s="122"/>
      <c r="Q10" s="122" t="s">
        <v>53</v>
      </c>
    </row>
    <row r="11" spans="1:17" ht="22.15" customHeight="1">
      <c r="B11" s="123"/>
      <c r="C11" s="124" t="s">
        <v>59</v>
      </c>
      <c r="D11" s="122"/>
      <c r="E11" s="124" t="s">
        <v>91</v>
      </c>
      <c r="F11" s="122"/>
      <c r="G11" s="124" t="s">
        <v>146</v>
      </c>
      <c r="H11" s="122"/>
      <c r="I11" s="124" t="s">
        <v>149</v>
      </c>
      <c r="J11" s="122"/>
      <c r="K11" s="125" t="s">
        <v>165</v>
      </c>
      <c r="L11" s="122"/>
      <c r="M11" s="124"/>
      <c r="N11" s="122"/>
      <c r="O11" s="192"/>
      <c r="P11" s="122"/>
      <c r="Q11" s="124" t="s">
        <v>10</v>
      </c>
    </row>
    <row r="12" spans="1:17" ht="22.15" customHeight="1">
      <c r="A12" s="118" t="s">
        <v>96</v>
      </c>
      <c r="B12" s="126"/>
      <c r="C12" s="127">
        <v>30000000</v>
      </c>
      <c r="D12" s="127"/>
      <c r="E12" s="127">
        <v>0</v>
      </c>
      <c r="F12" s="127"/>
      <c r="G12" s="127">
        <v>0</v>
      </c>
      <c r="H12" s="127"/>
      <c r="I12" s="127">
        <v>0</v>
      </c>
      <c r="J12" s="127"/>
      <c r="K12" s="127">
        <v>3000000</v>
      </c>
      <c r="L12" s="127"/>
      <c r="M12" s="127">
        <v>255184078.60000041</v>
      </c>
      <c r="N12" s="127"/>
      <c r="O12" s="127">
        <v>0</v>
      </c>
      <c r="P12" s="127"/>
      <c r="Q12" s="127">
        <f t="shared" ref="Q12:Q24" si="0">SUM(C12:P12)</f>
        <v>288184078.60000038</v>
      </c>
    </row>
    <row r="13" spans="1:17" ht="21.75" customHeight="1">
      <c r="A13" s="128" t="s">
        <v>94</v>
      </c>
      <c r="B13" s="39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>
        <f>+PL!L19</f>
        <v>34678458.590000018</v>
      </c>
      <c r="N13" s="127"/>
      <c r="O13" s="127"/>
      <c r="P13" s="127"/>
      <c r="Q13" s="127">
        <f>SUM(C13:P13)</f>
        <v>34678458.590000018</v>
      </c>
    </row>
    <row r="14" spans="1:17" ht="22.15" customHeight="1">
      <c r="A14" s="128" t="s">
        <v>140</v>
      </c>
      <c r="B14" s="39"/>
      <c r="C14" s="127"/>
      <c r="D14" s="127"/>
      <c r="E14" s="127"/>
      <c r="F14" s="129"/>
      <c r="G14" s="127"/>
      <c r="H14" s="129"/>
      <c r="I14" s="127"/>
      <c r="J14" s="129"/>
      <c r="K14" s="127"/>
      <c r="L14" s="127"/>
      <c r="M14" s="127">
        <f>+PL!L27</f>
        <v>1189624.8</v>
      </c>
      <c r="N14" s="127"/>
      <c r="O14" s="127">
        <f>+PL!L32</f>
        <v>0</v>
      </c>
      <c r="P14" s="127"/>
      <c r="Q14" s="127">
        <f>SUM(C14:P14)</f>
        <v>1189624.8</v>
      </c>
    </row>
    <row r="15" spans="1:17" ht="22.15" customHeight="1">
      <c r="A15" s="128" t="s">
        <v>151</v>
      </c>
      <c r="B15" s="39">
        <v>28</v>
      </c>
      <c r="C15" s="127"/>
      <c r="D15" s="127"/>
      <c r="E15" s="127"/>
      <c r="F15" s="129"/>
      <c r="G15" s="127"/>
      <c r="H15" s="129"/>
      <c r="I15" s="127">
        <v>17673982.800000001</v>
      </c>
      <c r="J15" s="129"/>
      <c r="K15" s="127"/>
      <c r="L15" s="127"/>
      <c r="M15" s="127"/>
      <c r="N15" s="127"/>
      <c r="O15" s="127"/>
      <c r="P15" s="127"/>
      <c r="Q15" s="127">
        <f>SUM(C15:P15)</f>
        <v>17673982.800000001</v>
      </c>
    </row>
    <row r="16" spans="1:17" ht="22.15" customHeight="1">
      <c r="A16" s="128" t="s">
        <v>141</v>
      </c>
      <c r="B16" s="39"/>
      <c r="C16" s="127">
        <v>23193600</v>
      </c>
      <c r="D16" s="127"/>
      <c r="E16" s="127">
        <v>450663244.80000001</v>
      </c>
      <c r="F16" s="129"/>
      <c r="G16" s="127">
        <f>-437989062-17673982.8</f>
        <v>-455663044.80000001</v>
      </c>
      <c r="H16" s="129"/>
      <c r="I16" s="127"/>
      <c r="J16" s="129"/>
      <c r="K16" s="127"/>
      <c r="L16" s="127"/>
      <c r="M16" s="127"/>
      <c r="N16" s="127"/>
      <c r="O16" s="127"/>
      <c r="P16" s="127"/>
      <c r="Q16" s="127">
        <f>SUM(C16:P16)</f>
        <v>18193800</v>
      </c>
    </row>
    <row r="17" spans="1:17" ht="22.15" customHeight="1">
      <c r="A17" s="128" t="s">
        <v>62</v>
      </c>
      <c r="B17" s="39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>
        <v>-1500000</v>
      </c>
      <c r="N17" s="127"/>
      <c r="O17" s="127"/>
      <c r="P17" s="127"/>
      <c r="Q17" s="127">
        <f t="shared" si="0"/>
        <v>-1500000</v>
      </c>
    </row>
    <row r="18" spans="1:17" ht="22.15" customHeight="1">
      <c r="A18" s="118" t="s">
        <v>98</v>
      </c>
      <c r="B18" s="39"/>
      <c r="C18" s="130">
        <f>SUM(C12:C17)</f>
        <v>53193600</v>
      </c>
      <c r="D18" s="127"/>
      <c r="E18" s="130">
        <f>SUM(E12:E17)</f>
        <v>450663244.80000001</v>
      </c>
      <c r="F18" s="127"/>
      <c r="G18" s="130">
        <f>SUM(G12:G17)</f>
        <v>-455663044.80000001</v>
      </c>
      <c r="H18" s="127"/>
      <c r="I18" s="130">
        <f>SUM(I12:I17)</f>
        <v>17673982.800000001</v>
      </c>
      <c r="J18" s="127"/>
      <c r="K18" s="130">
        <f>SUM(K12:K17)</f>
        <v>3000000</v>
      </c>
      <c r="L18" s="127"/>
      <c r="M18" s="130">
        <f>SUM(M12:M17)</f>
        <v>289552161.99000043</v>
      </c>
      <c r="N18" s="127"/>
      <c r="O18" s="130">
        <f>SUM(O12:O17)</f>
        <v>0</v>
      </c>
      <c r="P18" s="127"/>
      <c r="Q18" s="130">
        <f>SUM(C18:P18)</f>
        <v>358419944.79000044</v>
      </c>
    </row>
    <row r="19" spans="1:17" ht="22.5" customHeight="1">
      <c r="A19" s="128" t="s">
        <v>94</v>
      </c>
      <c r="B19" s="39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>
        <f>+PL!J19</f>
        <v>26366028.130000025</v>
      </c>
      <c r="N19" s="127"/>
      <c r="O19" s="127"/>
      <c r="P19" s="127"/>
      <c r="Q19" s="127">
        <f>SUM(C19:P19)</f>
        <v>26366028.130000025</v>
      </c>
    </row>
    <row r="20" spans="1:17" ht="22.5" customHeight="1">
      <c r="A20" s="128" t="s">
        <v>95</v>
      </c>
      <c r="B20" s="39"/>
      <c r="C20" s="127"/>
      <c r="D20" s="127"/>
      <c r="E20" s="127"/>
      <c r="F20" s="129"/>
      <c r="G20" s="127"/>
      <c r="H20" s="129"/>
      <c r="I20" s="127"/>
      <c r="J20" s="129"/>
      <c r="K20" s="127"/>
      <c r="L20" s="127"/>
      <c r="M20" s="127">
        <f>+PL!J27</f>
        <v>-1817799.2</v>
      </c>
      <c r="N20" s="127"/>
      <c r="O20" s="127">
        <f>+PL!J32</f>
        <v>484710.21</v>
      </c>
      <c r="P20" s="127"/>
      <c r="Q20" s="127">
        <f>SUM(C20:P20)</f>
        <v>-1333088.99</v>
      </c>
    </row>
    <row r="21" spans="1:17" ht="22.5" customHeight="1">
      <c r="A21" s="128" t="s">
        <v>141</v>
      </c>
      <c r="B21" s="39">
        <v>18</v>
      </c>
      <c r="C21" s="127">
        <v>161806400</v>
      </c>
      <c r="D21" s="127"/>
      <c r="E21" s="127">
        <v>69029559.329999983</v>
      </c>
      <c r="F21" s="129"/>
      <c r="G21" s="127"/>
      <c r="H21" s="129"/>
      <c r="I21" s="127"/>
      <c r="J21" s="129"/>
      <c r="K21" s="127"/>
      <c r="L21" s="127"/>
      <c r="M21" s="127"/>
      <c r="N21" s="127"/>
      <c r="O21" s="127"/>
      <c r="P21" s="127"/>
      <c r="Q21" s="127">
        <f>SUM(C21:P21)</f>
        <v>230835959.32999998</v>
      </c>
    </row>
    <row r="22" spans="1:17" ht="22.15" customHeight="1">
      <c r="A22" s="118" t="s">
        <v>62</v>
      </c>
      <c r="B22" s="39">
        <v>24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>
        <v>-119562778.56</v>
      </c>
      <c r="N22" s="127"/>
      <c r="O22" s="127"/>
      <c r="P22" s="127"/>
      <c r="Q22" s="127">
        <f t="shared" si="0"/>
        <v>-119562778.56</v>
      </c>
    </row>
    <row r="23" spans="1:17" ht="22.15" customHeight="1">
      <c r="A23" s="118" t="s">
        <v>165</v>
      </c>
      <c r="B23" s="39" t="s">
        <v>205</v>
      </c>
      <c r="C23" s="127"/>
      <c r="D23" s="127"/>
      <c r="E23" s="127"/>
      <c r="F23" s="127"/>
      <c r="G23" s="127"/>
      <c r="H23" s="127"/>
      <c r="I23" s="127"/>
      <c r="J23" s="127"/>
      <c r="K23" s="127">
        <f>12000000+1500000</f>
        <v>13500000</v>
      </c>
      <c r="L23" s="127"/>
      <c r="M23" s="127">
        <f>-12000000-1500000</f>
        <v>-13500000</v>
      </c>
      <c r="N23" s="127"/>
      <c r="O23" s="127"/>
      <c r="P23" s="127"/>
      <c r="Q23" s="127">
        <f t="shared" si="0"/>
        <v>0</v>
      </c>
    </row>
    <row r="24" spans="1:17" ht="22.5" hidden="1" customHeight="1">
      <c r="A24" s="128" t="s">
        <v>151</v>
      </c>
      <c r="B24" s="39">
        <v>27</v>
      </c>
      <c r="C24" s="127"/>
      <c r="D24" s="127"/>
      <c r="E24" s="127"/>
      <c r="F24" s="129"/>
      <c r="G24" s="127"/>
      <c r="H24" s="129"/>
      <c r="I24" s="127"/>
      <c r="J24" s="129"/>
      <c r="K24" s="127"/>
      <c r="L24" s="127"/>
      <c r="M24" s="127"/>
      <c r="N24" s="127"/>
      <c r="O24" s="127"/>
      <c r="P24" s="127"/>
      <c r="Q24" s="127">
        <f t="shared" si="0"/>
        <v>0</v>
      </c>
    </row>
    <row r="25" spans="1:17" ht="22.5" customHeight="1" thickBot="1">
      <c r="A25" s="118" t="s">
        <v>169</v>
      </c>
      <c r="B25" s="126"/>
      <c r="C25" s="117">
        <f>SUM(C18:C24)</f>
        <v>215000000</v>
      </c>
      <c r="D25" s="127"/>
      <c r="E25" s="117">
        <f>SUM(E18:E24)</f>
        <v>519692804.13</v>
      </c>
      <c r="F25" s="127"/>
      <c r="G25" s="117">
        <f>SUM(G18:G24)</f>
        <v>-455663044.80000001</v>
      </c>
      <c r="H25" s="127"/>
      <c r="I25" s="117">
        <f>SUM(I18:I24)</f>
        <v>17673982.800000001</v>
      </c>
      <c r="J25" s="127"/>
      <c r="K25" s="117">
        <f>SUM(K18:K24)</f>
        <v>16500000</v>
      </c>
      <c r="L25" s="127"/>
      <c r="M25" s="117">
        <f>SUM(M18:M24)</f>
        <v>181037612.36000049</v>
      </c>
      <c r="N25" s="127"/>
      <c r="O25" s="117">
        <f>SUM(O18:O24)</f>
        <v>484710.21</v>
      </c>
      <c r="P25" s="127"/>
      <c r="Q25" s="117">
        <f>SUM(C25:P25)</f>
        <v>494726064.70000046</v>
      </c>
    </row>
    <row r="26" spans="1:17" ht="22.15" customHeight="1" thickTop="1">
      <c r="A26" s="128"/>
      <c r="B26" s="126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</row>
    <row r="27" spans="1:17" ht="22.15" customHeight="1">
      <c r="A27" s="121" t="s">
        <v>45</v>
      </c>
      <c r="B27" s="126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</row>
    <row r="28" spans="1:17" ht="22.15" customHeight="1">
      <c r="A28" s="121"/>
      <c r="B28" s="126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</row>
    <row r="29" spans="1:17" ht="22.15" customHeight="1">
      <c r="A29" s="121"/>
      <c r="B29" s="126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</row>
    <row r="30" spans="1:17" ht="22.15" customHeight="1">
      <c r="A30" s="188" t="s">
        <v>61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</row>
    <row r="31" spans="1:17" ht="22.15" customHeight="1">
      <c r="A31" s="188" t="s">
        <v>174</v>
      </c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</row>
  </sheetData>
  <mergeCells count="9">
    <mergeCell ref="A30:Q30"/>
    <mergeCell ref="A31:Q31"/>
    <mergeCell ref="A1:Q1"/>
    <mergeCell ref="A2:Q2"/>
    <mergeCell ref="A3:Q3"/>
    <mergeCell ref="C6:Q6"/>
    <mergeCell ref="O7:O8"/>
    <mergeCell ref="K7:M8"/>
    <mergeCell ref="O9:O11"/>
  </mergeCells>
  <pageMargins left="0.78740157480314965" right="0.59055118110236227" top="0.47244094488188981" bottom="0.51181102362204722" header="0.51181102362204722" footer="0.51181102362204722"/>
  <pageSetup paperSize="9" scale="80" firstPageNumber="7" fitToHeight="0" orientation="landscape" useFirstPageNumber="1" r:id="rId1"/>
  <headerFooter alignWithMargins="0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7"/>
  <sheetViews>
    <sheetView view="pageBreakPreview" topLeftCell="A13" zoomScaleNormal="70" zoomScaleSheetLayoutView="100" workbookViewId="0">
      <selection activeCell="A16" sqref="A16"/>
    </sheetView>
  </sheetViews>
  <sheetFormatPr defaultColWidth="10.85546875" defaultRowHeight="21"/>
  <cols>
    <col min="1" max="1" width="61.140625" style="11" customWidth="1"/>
    <col min="2" max="2" width="18.7109375" style="11" customWidth="1"/>
    <col min="3" max="3" width="0.85546875" style="11" customWidth="1"/>
    <col min="4" max="4" width="18.7109375" style="156" customWidth="1"/>
    <col min="5" max="5" width="1.140625" style="11" customWidth="1"/>
    <col min="6" max="6" width="18.7109375" style="11" customWidth="1"/>
    <col min="7" max="7" width="0.85546875" style="11" customWidth="1"/>
    <col min="8" max="8" width="18.7109375" style="11" customWidth="1"/>
    <col min="9" max="9" width="13" style="157" bestFit="1" customWidth="1"/>
    <col min="10" max="10" width="17.42578125" style="157" bestFit="1" customWidth="1"/>
    <col min="11" max="11" width="10.85546875" style="11"/>
    <col min="12" max="12" width="12.85546875" style="11" bestFit="1" customWidth="1"/>
    <col min="13" max="16384" width="10.85546875" style="11"/>
  </cols>
  <sheetData>
    <row r="1" spans="1:8">
      <c r="A1" s="196" t="str">
        <f>+BS!A91</f>
        <v>บริษัท คัมเวล คอร์ปอเรชั่น จำกัด (มหาชน) และ บริษัทย่อย</v>
      </c>
      <c r="B1" s="196"/>
      <c r="C1" s="196"/>
      <c r="D1" s="196"/>
      <c r="E1" s="196"/>
      <c r="F1" s="196"/>
      <c r="G1" s="196"/>
      <c r="H1" s="196"/>
    </row>
    <row r="2" spans="1:8">
      <c r="A2" s="196" t="s">
        <v>20</v>
      </c>
      <c r="B2" s="196"/>
      <c r="C2" s="196"/>
      <c r="D2" s="196"/>
      <c r="E2" s="196"/>
      <c r="F2" s="196"/>
      <c r="G2" s="196"/>
      <c r="H2" s="196"/>
    </row>
    <row r="3" spans="1:8">
      <c r="A3" s="197" t="str">
        <f>+'EQ รวม'!A3:U3</f>
        <v>สำหรับปีสิ้นสุดวันที่ 31 ธันวาคม 2562</v>
      </c>
      <c r="B3" s="197"/>
      <c r="C3" s="197"/>
      <c r="D3" s="197"/>
      <c r="E3" s="197"/>
      <c r="F3" s="197"/>
      <c r="G3" s="197"/>
      <c r="H3" s="197"/>
    </row>
    <row r="4" spans="1:8" ht="10.15" customHeight="1">
      <c r="A4" s="12"/>
      <c r="B4" s="12"/>
      <c r="C4" s="12"/>
      <c r="D4" s="154"/>
      <c r="E4" s="12"/>
      <c r="F4" s="12"/>
      <c r="G4" s="12"/>
      <c r="H4" s="12"/>
    </row>
    <row r="5" spans="1:8">
      <c r="D5" s="155"/>
      <c r="H5" s="13" t="str">
        <f>+[1]BS!G5</f>
        <v>(หน่วย : บาท)</v>
      </c>
    </row>
    <row r="6" spans="1:8">
      <c r="B6" s="198" t="s">
        <v>85</v>
      </c>
      <c r="C6" s="198"/>
      <c r="D6" s="198"/>
      <c r="F6" s="198" t="s">
        <v>86</v>
      </c>
      <c r="G6" s="198"/>
      <c r="H6" s="198"/>
    </row>
    <row r="7" spans="1:8">
      <c r="B7" s="20">
        <v>2562</v>
      </c>
      <c r="C7" s="17"/>
      <c r="D7" s="21">
        <v>2561</v>
      </c>
      <c r="F7" s="20">
        <v>2562</v>
      </c>
      <c r="G7" s="17"/>
      <c r="H7" s="21">
        <v>2561</v>
      </c>
    </row>
    <row r="8" spans="1:8">
      <c r="A8" s="11" t="s">
        <v>21</v>
      </c>
    </row>
    <row r="9" spans="1:8">
      <c r="A9" s="11" t="s">
        <v>64</v>
      </c>
      <c r="B9" s="14">
        <f>+PL!F17</f>
        <v>30675721.489999969</v>
      </c>
      <c r="C9" s="14"/>
      <c r="D9" s="157">
        <f>+PL!H17</f>
        <v>48532343.280000031</v>
      </c>
      <c r="E9" s="14"/>
      <c r="F9" s="14">
        <f>+PL!J17</f>
        <v>33826151.890000023</v>
      </c>
      <c r="G9" s="14"/>
      <c r="H9" s="14">
        <f>+PL!L17</f>
        <v>51187162.750000022</v>
      </c>
    </row>
    <row r="10" spans="1:8">
      <c r="A10" s="11" t="s">
        <v>100</v>
      </c>
      <c r="B10" s="14"/>
      <c r="C10" s="14"/>
      <c r="D10" s="157"/>
      <c r="E10" s="14"/>
      <c r="F10" s="14"/>
      <c r="G10" s="14"/>
      <c r="H10" s="14"/>
    </row>
    <row r="11" spans="1:8">
      <c r="A11" s="11" t="s">
        <v>153</v>
      </c>
      <c r="B11" s="14">
        <v>0</v>
      </c>
      <c r="C11" s="14"/>
      <c r="D11" s="157">
        <v>17673982.800000001</v>
      </c>
      <c r="E11" s="14"/>
      <c r="F11" s="14">
        <v>0</v>
      </c>
      <c r="G11" s="14"/>
      <c r="H11" s="14">
        <v>17673982.800000001</v>
      </c>
    </row>
    <row r="12" spans="1:8">
      <c r="A12" s="11" t="s">
        <v>198</v>
      </c>
      <c r="B12" s="14">
        <v>1256244.25</v>
      </c>
      <c r="C12" s="14"/>
      <c r="D12" s="157">
        <v>-585439.58000000007</v>
      </c>
      <c r="E12" s="14"/>
      <c r="F12" s="14">
        <v>-388405.30000000005</v>
      </c>
      <c r="G12" s="14"/>
      <c r="H12" s="14">
        <v>-585439.58000000007</v>
      </c>
    </row>
    <row r="13" spans="1:8">
      <c r="A13" s="11" t="s">
        <v>119</v>
      </c>
      <c r="B13" s="14">
        <v>0</v>
      </c>
      <c r="C13" s="14"/>
      <c r="D13" s="157">
        <v>2545644.3600000003</v>
      </c>
      <c r="E13" s="14"/>
      <c r="F13" s="14">
        <v>0</v>
      </c>
      <c r="G13" s="14"/>
      <c r="H13" s="14">
        <v>2119399.89</v>
      </c>
    </row>
    <row r="14" spans="1:8">
      <c r="A14" s="11" t="s">
        <v>201</v>
      </c>
      <c r="B14" s="14">
        <v>1349270.18</v>
      </c>
      <c r="C14" s="14"/>
      <c r="D14" s="157">
        <v>650488.52</v>
      </c>
      <c r="E14" s="14"/>
      <c r="F14" s="14">
        <v>1323760.17</v>
      </c>
      <c r="G14" s="14"/>
      <c r="H14" s="14">
        <v>577191.99</v>
      </c>
    </row>
    <row r="15" spans="1:8">
      <c r="A15" s="11" t="s">
        <v>184</v>
      </c>
      <c r="B15" s="14">
        <v>-158786.48000000001</v>
      </c>
      <c r="C15" s="14"/>
      <c r="D15" s="157">
        <v>0</v>
      </c>
      <c r="E15" s="14"/>
      <c r="F15" s="14">
        <v>-158786.48000000001</v>
      </c>
      <c r="G15" s="14"/>
      <c r="H15" s="14">
        <v>0</v>
      </c>
    </row>
    <row r="16" spans="1:8">
      <c r="A16" s="11" t="s">
        <v>204</v>
      </c>
      <c r="B16" s="14">
        <v>5870219.04</v>
      </c>
      <c r="C16" s="14"/>
      <c r="D16" s="157">
        <v>13711981.32</v>
      </c>
      <c r="E16" s="14"/>
      <c r="F16" s="14">
        <v>4994428.59</v>
      </c>
      <c r="G16" s="14"/>
      <c r="H16" s="14">
        <v>13742403.630000001</v>
      </c>
    </row>
    <row r="17" spans="1:8">
      <c r="A17" s="11" t="s">
        <v>66</v>
      </c>
      <c r="B17" s="14">
        <v>14016115.279999999</v>
      </c>
      <c r="C17" s="14"/>
      <c r="D17" s="157">
        <v>12636983.059999999</v>
      </c>
      <c r="E17" s="14"/>
      <c r="F17" s="14">
        <v>12207258.91</v>
      </c>
      <c r="G17" s="14"/>
      <c r="H17" s="14">
        <v>10668440.779999999</v>
      </c>
    </row>
    <row r="18" spans="1:8">
      <c r="A18" s="11" t="s">
        <v>101</v>
      </c>
      <c r="B18" s="14">
        <v>-146088.38</v>
      </c>
      <c r="C18" s="14"/>
      <c r="D18" s="157">
        <v>-404779.75</v>
      </c>
      <c r="E18" s="14"/>
      <c r="F18" s="14">
        <v>-146088.38</v>
      </c>
      <c r="G18" s="14"/>
      <c r="H18" s="14">
        <v>-404779.75</v>
      </c>
    </row>
    <row r="19" spans="1:8">
      <c r="A19" s="11" t="s">
        <v>65</v>
      </c>
      <c r="B19" s="14">
        <v>161689.66</v>
      </c>
      <c r="C19" s="14"/>
      <c r="D19" s="157">
        <v>213194.69</v>
      </c>
      <c r="E19" s="14"/>
      <c r="F19" s="14">
        <v>144969.66</v>
      </c>
      <c r="G19" s="14"/>
      <c r="H19" s="14">
        <v>63021.01</v>
      </c>
    </row>
    <row r="20" spans="1:8">
      <c r="A20" s="11" t="s">
        <v>102</v>
      </c>
      <c r="B20" s="14">
        <v>1048519.76</v>
      </c>
      <c r="C20" s="14"/>
      <c r="D20" s="157">
        <v>1418404.4300000002</v>
      </c>
      <c r="E20" s="14"/>
      <c r="F20" s="14">
        <v>1017870.38</v>
      </c>
      <c r="G20" s="14"/>
      <c r="H20" s="14">
        <v>1387068.81</v>
      </c>
    </row>
    <row r="21" spans="1:8">
      <c r="A21" s="11" t="s">
        <v>83</v>
      </c>
      <c r="B21" s="14">
        <v>1615475</v>
      </c>
      <c r="C21" s="14"/>
      <c r="D21" s="157">
        <v>1824842</v>
      </c>
      <c r="E21" s="14"/>
      <c r="F21" s="14">
        <v>1587890</v>
      </c>
      <c r="G21" s="14"/>
      <c r="H21" s="14">
        <v>1813187</v>
      </c>
    </row>
    <row r="22" spans="1:8">
      <c r="A22" s="11" t="s">
        <v>93</v>
      </c>
      <c r="B22" s="14">
        <v>-8674.4300000000039</v>
      </c>
      <c r="C22" s="14"/>
      <c r="D22" s="157">
        <v>-41054.58</v>
      </c>
      <c r="E22" s="14"/>
      <c r="F22" s="14">
        <v>-8674.4300000000039</v>
      </c>
      <c r="G22" s="14"/>
      <c r="H22" s="14">
        <v>-41054.58</v>
      </c>
    </row>
    <row r="23" spans="1:8" hidden="1">
      <c r="A23" s="11" t="s">
        <v>67</v>
      </c>
      <c r="B23" s="14"/>
      <c r="C23" s="14"/>
      <c r="D23" s="157"/>
      <c r="E23" s="14"/>
      <c r="F23" s="14"/>
      <c r="G23" s="14"/>
      <c r="H23" s="14"/>
    </row>
    <row r="24" spans="1:8">
      <c r="A24" s="11" t="s">
        <v>68</v>
      </c>
      <c r="B24" s="24">
        <v>3230650.2</v>
      </c>
      <c r="C24" s="14"/>
      <c r="D24" s="158">
        <v>3374276.6899999995</v>
      </c>
      <c r="E24" s="14"/>
      <c r="F24" s="24">
        <v>3142500.6</v>
      </c>
      <c r="G24" s="14"/>
      <c r="H24" s="24">
        <v>3129877.51</v>
      </c>
    </row>
    <row r="25" spans="1:8">
      <c r="A25" s="11" t="s">
        <v>84</v>
      </c>
      <c r="B25" s="14">
        <f>SUM(B9:B24)</f>
        <v>58910355.569999963</v>
      </c>
      <c r="C25" s="14"/>
      <c r="D25" s="157">
        <f>SUM(D9:D24)</f>
        <v>101550867.24000002</v>
      </c>
      <c r="E25" s="14"/>
      <c r="F25" s="14">
        <f>SUM(F9:F24)</f>
        <v>57542875.610000014</v>
      </c>
      <c r="G25" s="14"/>
      <c r="H25" s="14">
        <f>SUM(H9:H24)</f>
        <v>101330462.26000004</v>
      </c>
    </row>
    <row r="26" spans="1:8">
      <c r="A26" s="11" t="s">
        <v>71</v>
      </c>
      <c r="B26" s="14"/>
      <c r="C26" s="14"/>
      <c r="D26" s="157"/>
      <c r="E26" s="14"/>
      <c r="F26" s="14"/>
      <c r="G26" s="14"/>
      <c r="H26" s="14"/>
    </row>
    <row r="27" spans="1:8">
      <c r="A27" s="11" t="s">
        <v>103</v>
      </c>
      <c r="B27" s="14">
        <v>-7683913.7000000002</v>
      </c>
      <c r="C27" s="14"/>
      <c r="D27" s="157">
        <v>-1702136.7600000002</v>
      </c>
      <c r="E27" s="14"/>
      <c r="F27" s="14">
        <v>-4628525.6099999994</v>
      </c>
      <c r="G27" s="14"/>
      <c r="H27" s="14">
        <v>-336304.97</v>
      </c>
    </row>
    <row r="28" spans="1:8">
      <c r="A28" s="11" t="s">
        <v>69</v>
      </c>
      <c r="B28" s="14">
        <v>28080988.240000039</v>
      </c>
      <c r="C28" s="14"/>
      <c r="D28" s="157">
        <v>-52817236.210000001</v>
      </c>
      <c r="E28" s="14"/>
      <c r="F28" s="14">
        <v>28431292.969999999</v>
      </c>
      <c r="G28" s="14"/>
      <c r="H28" s="14">
        <v>-52376356.600000001</v>
      </c>
    </row>
    <row r="29" spans="1:8">
      <c r="A29" s="11" t="s">
        <v>168</v>
      </c>
      <c r="B29" s="14">
        <v>166999.99999999988</v>
      </c>
      <c r="C29" s="14"/>
      <c r="D29" s="157">
        <v>-1179773.17</v>
      </c>
      <c r="E29" s="14"/>
      <c r="F29" s="14">
        <v>166999.99999999988</v>
      </c>
      <c r="G29" s="14"/>
      <c r="H29" s="14">
        <v>-1179773.17</v>
      </c>
    </row>
    <row r="30" spans="1:8">
      <c r="A30" s="11" t="s">
        <v>70</v>
      </c>
      <c r="B30" s="14">
        <v>-140000</v>
      </c>
      <c r="C30" s="14"/>
      <c r="D30" s="157">
        <v>-6450</v>
      </c>
      <c r="E30" s="14"/>
      <c r="F30" s="14">
        <v>-140000</v>
      </c>
      <c r="G30" s="14"/>
      <c r="H30" s="14">
        <v>-6450</v>
      </c>
    </row>
    <row r="31" spans="1:8">
      <c r="A31" s="11" t="s">
        <v>104</v>
      </c>
      <c r="B31" s="14">
        <v>-14689555.610000014</v>
      </c>
      <c r="C31" s="14"/>
      <c r="D31" s="157">
        <v>6509668.6099999994</v>
      </c>
      <c r="E31" s="14"/>
      <c r="F31" s="14">
        <v>-15593172.280000009</v>
      </c>
      <c r="G31" s="14"/>
      <c r="H31" s="14">
        <v>8576641.7799999993</v>
      </c>
    </row>
    <row r="32" spans="1:8">
      <c r="A32" s="11" t="s">
        <v>72</v>
      </c>
      <c r="B32" s="25">
        <f>SUM(B25:B31)</f>
        <v>64644874.499999985</v>
      </c>
      <c r="C32" s="14"/>
      <c r="D32" s="159">
        <f>SUM(D25:D31)</f>
        <v>52354939.710000016</v>
      </c>
      <c r="E32" s="14"/>
      <c r="F32" s="25">
        <f>SUM(F25:F31)</f>
        <v>65779470.690000005</v>
      </c>
      <c r="G32" s="14"/>
      <c r="H32" s="25">
        <f>SUM(H25:H31)</f>
        <v>56008219.300000034</v>
      </c>
    </row>
    <row r="33" spans="1:8">
      <c r="A33" s="11" t="s">
        <v>120</v>
      </c>
      <c r="B33" s="14">
        <v>-3705346</v>
      </c>
      <c r="C33" s="14"/>
      <c r="D33" s="157">
        <v>-30450</v>
      </c>
      <c r="E33" s="14"/>
      <c r="F33" s="14">
        <v>-3705346</v>
      </c>
      <c r="G33" s="14"/>
      <c r="H33" s="14">
        <v>-30450</v>
      </c>
    </row>
    <row r="34" spans="1:8">
      <c r="A34" s="11" t="s">
        <v>73</v>
      </c>
      <c r="B34" s="14">
        <v>-3230650.2</v>
      </c>
      <c r="C34" s="14"/>
      <c r="D34" s="157">
        <v>-3652980.8</v>
      </c>
      <c r="E34" s="14"/>
      <c r="F34" s="14">
        <v>-3142500.6</v>
      </c>
      <c r="G34" s="14"/>
      <c r="H34" s="14">
        <v>-3416472.03</v>
      </c>
    </row>
    <row r="35" spans="1:8">
      <c r="A35" s="11" t="s">
        <v>74</v>
      </c>
      <c r="B35" s="14">
        <v>-13408927.149999999</v>
      </c>
      <c r="C35" s="14"/>
      <c r="D35" s="157">
        <v>-22879964.710000001</v>
      </c>
      <c r="E35" s="14"/>
      <c r="F35" s="14">
        <v>-15409072.560000001</v>
      </c>
      <c r="G35" s="14"/>
      <c r="H35" s="14">
        <v>-22662624.719999999</v>
      </c>
    </row>
    <row r="36" spans="1:8">
      <c r="A36" s="11" t="s">
        <v>105</v>
      </c>
      <c r="B36" s="26">
        <f>SUM(B32:B35)</f>
        <v>44299951.149999984</v>
      </c>
      <c r="C36" s="14"/>
      <c r="D36" s="160">
        <f>SUM(D32:D35)</f>
        <v>25791544.200000018</v>
      </c>
      <c r="E36" s="14"/>
      <c r="F36" s="26">
        <f>SUM(F32:F35)</f>
        <v>43522551.530000001</v>
      </c>
      <c r="G36" s="14"/>
      <c r="H36" s="26">
        <f>SUM(H32:H35)</f>
        <v>29898672.550000034</v>
      </c>
    </row>
    <row r="37" spans="1:8" ht="11.1" customHeight="1">
      <c r="B37" s="18"/>
      <c r="C37" s="18"/>
      <c r="D37" s="157"/>
      <c r="F37" s="18"/>
      <c r="G37" s="18"/>
      <c r="H37" s="18"/>
    </row>
    <row r="38" spans="1:8">
      <c r="B38" s="14"/>
      <c r="C38" s="14"/>
      <c r="D38" s="157"/>
      <c r="F38" s="14"/>
      <c r="G38" s="14"/>
      <c r="H38" s="14"/>
    </row>
    <row r="39" spans="1:8">
      <c r="B39" s="14"/>
      <c r="C39" s="14"/>
      <c r="D39" s="157"/>
      <c r="F39" s="14"/>
      <c r="G39" s="14"/>
      <c r="H39" s="14"/>
    </row>
    <row r="40" spans="1:8">
      <c r="A40" s="11" t="s">
        <v>75</v>
      </c>
      <c r="B40" s="14"/>
      <c r="C40" s="14"/>
      <c r="D40" s="157"/>
      <c r="F40" s="14"/>
      <c r="G40" s="14"/>
      <c r="H40" s="14"/>
    </row>
    <row r="41" spans="1:8">
      <c r="B41" s="14"/>
      <c r="C41" s="14"/>
      <c r="D41" s="157"/>
      <c r="F41" s="14"/>
      <c r="G41" s="14"/>
      <c r="H41" s="14"/>
    </row>
    <row r="42" spans="1:8">
      <c r="B42" s="14"/>
      <c r="C42" s="14"/>
      <c r="D42" s="157"/>
      <c r="F42" s="14"/>
      <c r="G42" s="14"/>
      <c r="H42" s="14"/>
    </row>
    <row r="43" spans="1:8">
      <c r="B43" s="14"/>
      <c r="C43" s="14"/>
      <c r="D43" s="157"/>
      <c r="F43" s="14"/>
      <c r="G43" s="14"/>
      <c r="H43" s="14"/>
    </row>
    <row r="44" spans="1:8">
      <c r="B44" s="14"/>
      <c r="C44" s="14"/>
      <c r="D44" s="157"/>
      <c r="F44" s="14"/>
      <c r="G44" s="14"/>
      <c r="H44" s="14"/>
    </row>
    <row r="45" spans="1:8">
      <c r="B45" s="14"/>
      <c r="C45" s="14"/>
      <c r="D45" s="157"/>
      <c r="F45" s="14"/>
      <c r="G45" s="14"/>
      <c r="H45" s="14"/>
    </row>
    <row r="46" spans="1:8">
      <c r="B46" s="14"/>
      <c r="C46" s="14"/>
      <c r="D46" s="157"/>
      <c r="F46" s="14"/>
      <c r="G46" s="14"/>
      <c r="H46" s="14"/>
    </row>
    <row r="47" spans="1:8">
      <c r="B47" s="14"/>
      <c r="C47" s="14"/>
      <c r="D47" s="157"/>
      <c r="F47" s="14"/>
      <c r="G47" s="14"/>
      <c r="H47" s="14"/>
    </row>
    <row r="48" spans="1:8">
      <c r="B48" s="14"/>
      <c r="C48" s="14"/>
      <c r="D48" s="157"/>
      <c r="F48" s="14"/>
      <c r="G48" s="14"/>
      <c r="H48" s="14"/>
    </row>
    <row r="49" spans="1:8">
      <c r="B49" s="14"/>
      <c r="C49" s="14"/>
      <c r="D49" s="157"/>
      <c r="F49" s="14"/>
      <c r="G49" s="14"/>
      <c r="H49" s="14"/>
    </row>
    <row r="50" spans="1:8">
      <c r="B50" s="14"/>
      <c r="C50" s="14"/>
      <c r="D50" s="157"/>
      <c r="F50" s="14"/>
      <c r="G50" s="14"/>
      <c r="H50" s="14"/>
    </row>
    <row r="51" spans="1:8">
      <c r="B51" s="14"/>
      <c r="C51" s="14"/>
      <c r="D51" s="157"/>
      <c r="F51" s="14"/>
      <c r="G51" s="14"/>
      <c r="H51" s="14"/>
    </row>
    <row r="52" spans="1:8">
      <c r="B52" s="14"/>
      <c r="C52" s="14"/>
      <c r="D52" s="157"/>
      <c r="F52" s="14"/>
      <c r="G52" s="14"/>
      <c r="H52" s="14"/>
    </row>
    <row r="53" spans="1:8">
      <c r="A53" s="11" t="s">
        <v>197</v>
      </c>
      <c r="D53" s="11"/>
    </row>
    <row r="54" spans="1:8">
      <c r="A54" s="11" t="s">
        <v>199</v>
      </c>
    </row>
    <row r="55" spans="1:8">
      <c r="A55" s="199" t="s">
        <v>52</v>
      </c>
      <c r="B55" s="199"/>
      <c r="C55" s="199"/>
      <c r="D55" s="199"/>
      <c r="E55" s="199"/>
      <c r="F55" s="199"/>
      <c r="G55" s="199"/>
      <c r="H55" s="199"/>
    </row>
    <row r="56" spans="1:8">
      <c r="A56" s="196" t="str">
        <f>+A1</f>
        <v>บริษัท คัมเวล คอร์ปอเรชั่น จำกัด (มหาชน) และ บริษัทย่อย</v>
      </c>
      <c r="B56" s="196"/>
      <c r="C56" s="196"/>
      <c r="D56" s="196"/>
      <c r="E56" s="196"/>
      <c r="F56" s="196"/>
      <c r="G56" s="196"/>
      <c r="H56" s="196"/>
    </row>
    <row r="57" spans="1:8">
      <c r="A57" s="196" t="s">
        <v>63</v>
      </c>
      <c r="B57" s="196"/>
      <c r="C57" s="196"/>
      <c r="D57" s="196"/>
      <c r="E57" s="196"/>
      <c r="F57" s="196"/>
      <c r="G57" s="196"/>
      <c r="H57" s="196"/>
    </row>
    <row r="58" spans="1:8">
      <c r="A58" s="197" t="str">
        <f>+A3</f>
        <v>สำหรับปีสิ้นสุดวันที่ 31 ธันวาคม 2562</v>
      </c>
      <c r="B58" s="197"/>
      <c r="C58" s="197"/>
      <c r="D58" s="197"/>
      <c r="E58" s="197"/>
      <c r="F58" s="197"/>
      <c r="G58" s="197"/>
      <c r="H58" s="197"/>
    </row>
    <row r="59" spans="1:8" ht="10.15" customHeight="1">
      <c r="A59" s="200"/>
      <c r="B59" s="200"/>
      <c r="C59" s="200"/>
      <c r="D59" s="200"/>
      <c r="E59" s="200"/>
      <c r="F59" s="200"/>
      <c r="G59" s="200"/>
      <c r="H59" s="200"/>
    </row>
    <row r="60" spans="1:8">
      <c r="D60" s="155"/>
      <c r="H60" s="13" t="str">
        <f>H5</f>
        <v>(หน่วย : บาท)</v>
      </c>
    </row>
    <row r="61" spans="1:8">
      <c r="B61" s="198" t="s">
        <v>85</v>
      </c>
      <c r="C61" s="198"/>
      <c r="D61" s="198"/>
      <c r="F61" s="198" t="s">
        <v>86</v>
      </c>
      <c r="G61" s="198"/>
      <c r="H61" s="198"/>
    </row>
    <row r="62" spans="1:8">
      <c r="B62" s="20">
        <f>B7</f>
        <v>2562</v>
      </c>
      <c r="C62" s="17"/>
      <c r="D62" s="21">
        <f>D7</f>
        <v>2561</v>
      </c>
      <c r="F62" s="20">
        <f>F7</f>
        <v>2562</v>
      </c>
      <c r="G62" s="17"/>
      <c r="H62" s="21">
        <f>H7</f>
        <v>2561</v>
      </c>
    </row>
    <row r="63" spans="1:8">
      <c r="A63" s="11" t="s">
        <v>22</v>
      </c>
      <c r="H63" s="23"/>
    </row>
    <row r="64" spans="1:8">
      <c r="A64" s="11" t="s">
        <v>185</v>
      </c>
      <c r="B64" s="156">
        <v>-106000000</v>
      </c>
      <c r="D64" s="157">
        <v>0</v>
      </c>
      <c r="F64" s="156">
        <v>-106000000</v>
      </c>
      <c r="H64" s="14">
        <v>0</v>
      </c>
    </row>
    <row r="65" spans="1:8">
      <c r="A65" s="11" t="s">
        <v>202</v>
      </c>
      <c r="B65" s="14">
        <v>-38961419.030000001</v>
      </c>
      <c r="C65" s="14"/>
      <c r="D65" s="157">
        <v>-40460207.939999998</v>
      </c>
      <c r="E65" s="14"/>
      <c r="F65" s="14">
        <v>-38879569.280000001</v>
      </c>
      <c r="G65" s="14"/>
      <c r="H65" s="14">
        <v>-39063278.369999997</v>
      </c>
    </row>
    <row r="66" spans="1:8">
      <c r="A66" s="11" t="s">
        <v>133</v>
      </c>
      <c r="B66" s="14">
        <v>-1890590</v>
      </c>
      <c r="C66" s="14"/>
      <c r="D66" s="157">
        <v>-950100</v>
      </c>
      <c r="E66" s="14"/>
      <c r="F66" s="14">
        <v>-1890590</v>
      </c>
      <c r="G66" s="14"/>
      <c r="H66" s="14">
        <v>-936600</v>
      </c>
    </row>
    <row r="67" spans="1:8">
      <c r="A67" s="11" t="s">
        <v>78</v>
      </c>
      <c r="B67" s="14">
        <v>-779672.59000000008</v>
      </c>
      <c r="C67" s="14"/>
      <c r="D67" s="157">
        <v>-626412.75</v>
      </c>
      <c r="E67" s="14"/>
      <c r="F67" s="14">
        <v>-779672.59000000008</v>
      </c>
      <c r="G67" s="14"/>
      <c r="H67" s="14">
        <v>-626412.75</v>
      </c>
    </row>
    <row r="68" spans="1:8">
      <c r="A68" s="11" t="s">
        <v>203</v>
      </c>
      <c r="B68" s="14">
        <v>294198.40999999997</v>
      </c>
      <c r="C68" s="14"/>
      <c r="D68" s="157">
        <v>405140.8</v>
      </c>
      <c r="E68" s="14"/>
      <c r="F68" s="14">
        <v>294198.40999999997</v>
      </c>
      <c r="G68" s="14"/>
      <c r="H68" s="14">
        <v>405140.8</v>
      </c>
    </row>
    <row r="69" spans="1:8">
      <c r="A69" s="11" t="s">
        <v>106</v>
      </c>
      <c r="B69" s="26">
        <f>SUM(B64:B68)</f>
        <v>-147337483.21000001</v>
      </c>
      <c r="C69" s="14"/>
      <c r="D69" s="160">
        <f>SUM(D64:D68)</f>
        <v>-41631579.890000001</v>
      </c>
      <c r="E69" s="14"/>
      <c r="F69" s="26">
        <f>SUM(F64:F68)</f>
        <v>-147255633.46000001</v>
      </c>
      <c r="G69" s="14"/>
      <c r="H69" s="26">
        <f>SUM(H64:H68)</f>
        <v>-40221150.32</v>
      </c>
    </row>
    <row r="70" spans="1:8">
      <c r="A70" s="11" t="s">
        <v>23</v>
      </c>
      <c r="B70" s="14"/>
      <c r="C70" s="14"/>
      <c r="D70" s="157"/>
      <c r="E70" s="14"/>
      <c r="F70" s="14"/>
      <c r="G70" s="14"/>
      <c r="H70" s="14"/>
    </row>
    <row r="71" spans="1:8">
      <c r="A71" s="11" t="s">
        <v>77</v>
      </c>
      <c r="B71" s="14">
        <v>-9487764.0899999999</v>
      </c>
      <c r="C71" s="14"/>
      <c r="D71" s="157">
        <v>8269003.8099999996</v>
      </c>
      <c r="E71" s="14"/>
      <c r="F71" s="14">
        <v>-9170514.3499999996</v>
      </c>
      <c r="G71" s="14"/>
      <c r="H71" s="14">
        <v>8479521.1999999993</v>
      </c>
    </row>
    <row r="72" spans="1:8">
      <c r="A72" s="11" t="s">
        <v>122</v>
      </c>
      <c r="B72" s="14">
        <v>0</v>
      </c>
      <c r="C72" s="14"/>
      <c r="D72" s="157">
        <v>-14660000</v>
      </c>
      <c r="E72" s="14"/>
      <c r="F72" s="14">
        <v>0</v>
      </c>
      <c r="G72" s="14"/>
      <c r="H72" s="14">
        <v>0</v>
      </c>
    </row>
    <row r="73" spans="1:8">
      <c r="A73" s="11" t="s">
        <v>134</v>
      </c>
      <c r="B73" s="14">
        <v>0</v>
      </c>
      <c r="C73" s="14"/>
      <c r="D73" s="157">
        <v>13194000</v>
      </c>
      <c r="E73" s="14"/>
      <c r="F73" s="14">
        <v>0</v>
      </c>
      <c r="G73" s="14"/>
      <c r="H73" s="14">
        <v>0</v>
      </c>
    </row>
    <row r="74" spans="1:8">
      <c r="A74" s="11" t="s">
        <v>121</v>
      </c>
      <c r="B74" s="14">
        <v>32871000</v>
      </c>
      <c r="C74" s="14"/>
      <c r="D74" s="157">
        <v>29000000</v>
      </c>
      <c r="E74" s="14"/>
      <c r="F74" s="14">
        <v>32871000</v>
      </c>
      <c r="G74" s="14"/>
      <c r="H74" s="14">
        <v>29000000</v>
      </c>
    </row>
    <row r="75" spans="1:8">
      <c r="A75" s="11" t="s">
        <v>99</v>
      </c>
      <c r="B75" s="14">
        <v>0</v>
      </c>
      <c r="C75" s="14"/>
      <c r="D75" s="157">
        <v>3500000</v>
      </c>
      <c r="E75" s="14"/>
      <c r="F75" s="14">
        <v>0</v>
      </c>
      <c r="G75" s="14"/>
      <c r="H75" s="14">
        <v>0</v>
      </c>
    </row>
    <row r="76" spans="1:8">
      <c r="A76" s="11" t="s">
        <v>186</v>
      </c>
      <c r="B76" s="14">
        <v>239806400</v>
      </c>
      <c r="C76" s="14"/>
      <c r="D76" s="157">
        <v>0</v>
      </c>
      <c r="E76" s="14"/>
      <c r="F76" s="14">
        <v>239806400</v>
      </c>
      <c r="G76" s="14"/>
      <c r="H76" s="14">
        <v>0</v>
      </c>
    </row>
    <row r="77" spans="1:8">
      <c r="A77" s="11" t="s">
        <v>135</v>
      </c>
      <c r="B77" s="14">
        <v>0</v>
      </c>
      <c r="C77" s="14"/>
      <c r="D77" s="157">
        <v>0</v>
      </c>
      <c r="E77" s="14"/>
      <c r="F77" s="14">
        <v>0</v>
      </c>
      <c r="G77" s="14"/>
      <c r="H77" s="14">
        <v>-8000000</v>
      </c>
    </row>
    <row r="78" spans="1:8">
      <c r="A78" s="11" t="s">
        <v>188</v>
      </c>
      <c r="B78" s="14">
        <v>-5081426.5799999982</v>
      </c>
      <c r="C78" s="14"/>
      <c r="D78" s="157">
        <v>0</v>
      </c>
      <c r="E78" s="14"/>
      <c r="F78" s="14">
        <v>-5081426.5799999982</v>
      </c>
      <c r="G78" s="14"/>
      <c r="H78" s="14">
        <v>0</v>
      </c>
    </row>
    <row r="79" spans="1:8">
      <c r="A79" s="11" t="s">
        <v>76</v>
      </c>
      <c r="B79" s="14">
        <v>0</v>
      </c>
      <c r="C79" s="14"/>
      <c r="D79" s="157">
        <v>-33557500</v>
      </c>
      <c r="E79" s="14"/>
      <c r="F79" s="14">
        <v>0</v>
      </c>
      <c r="G79" s="14"/>
      <c r="H79" s="14">
        <v>-29057500</v>
      </c>
    </row>
    <row r="80" spans="1:8">
      <c r="A80" s="11" t="s">
        <v>187</v>
      </c>
      <c r="B80" s="14">
        <v>-8970440.6699999999</v>
      </c>
      <c r="C80" s="14"/>
      <c r="D80" s="157">
        <v>0</v>
      </c>
      <c r="E80" s="14"/>
      <c r="F80" s="14">
        <v>-8970440.6699999999</v>
      </c>
      <c r="G80" s="14"/>
      <c r="H80" s="14">
        <v>0</v>
      </c>
    </row>
    <row r="81" spans="1:10">
      <c r="A81" s="11" t="s">
        <v>79</v>
      </c>
      <c r="B81" s="14">
        <v>-119562778.56</v>
      </c>
      <c r="C81" s="14"/>
      <c r="D81" s="157">
        <v>-1500000</v>
      </c>
      <c r="E81" s="14"/>
      <c r="F81" s="14">
        <v>-119562778.56</v>
      </c>
      <c r="G81" s="14"/>
      <c r="H81" s="14">
        <v>-1500000</v>
      </c>
    </row>
    <row r="82" spans="1:10">
      <c r="A82" s="11" t="s">
        <v>107</v>
      </c>
      <c r="B82" s="26">
        <f>SUM(B71:B81)</f>
        <v>129574990.09999999</v>
      </c>
      <c r="C82" s="14"/>
      <c r="D82" s="160">
        <f>SUM(D71:D81)</f>
        <v>4245503.8100000024</v>
      </c>
      <c r="E82" s="14"/>
      <c r="F82" s="26">
        <f>SUM(F71:F81)</f>
        <v>129892239.84</v>
      </c>
      <c r="G82" s="14"/>
      <c r="H82" s="26">
        <f>SUM(H71:H81)</f>
        <v>-1077978.799999997</v>
      </c>
    </row>
    <row r="83" spans="1:10">
      <c r="A83" s="11" t="s">
        <v>80</v>
      </c>
      <c r="B83" s="14">
        <f>+B82+B69+B36</f>
        <v>26537458.039999969</v>
      </c>
      <c r="C83" s="14"/>
      <c r="D83" s="157">
        <f>+D82+D69+D36</f>
        <v>-11594531.87999998</v>
      </c>
      <c r="E83" s="14"/>
      <c r="F83" s="14">
        <f>+F82+F69+F36</f>
        <v>26159157.909999996</v>
      </c>
      <c r="G83" s="14"/>
      <c r="H83" s="14">
        <f>+H82+H69+H36</f>
        <v>-11400456.569999963</v>
      </c>
    </row>
    <row r="84" spans="1:10">
      <c r="A84" s="11" t="s">
        <v>108</v>
      </c>
      <c r="B84" s="14">
        <f>D85</f>
        <v>10299084.970000021</v>
      </c>
      <c r="C84" s="14"/>
      <c r="D84" s="157">
        <v>21893616.850000001</v>
      </c>
      <c r="E84" s="14"/>
      <c r="F84" s="14">
        <f>H85</f>
        <v>5929478.8900000826</v>
      </c>
      <c r="G84" s="14"/>
      <c r="H84" s="14">
        <v>17329935.460000046</v>
      </c>
    </row>
    <row r="85" spans="1:10" ht="21.75" thickBot="1">
      <c r="A85" s="11" t="s">
        <v>109</v>
      </c>
      <c r="B85" s="27">
        <f>SUM(B83:B84)</f>
        <v>36836543.00999999</v>
      </c>
      <c r="C85" s="14"/>
      <c r="D85" s="153">
        <f>SUM(D83:D84)</f>
        <v>10299084.970000021</v>
      </c>
      <c r="E85" s="14"/>
      <c r="F85" s="27">
        <f>SUM(F83:F84)</f>
        <v>32088636.800000079</v>
      </c>
      <c r="G85" s="14"/>
      <c r="H85" s="27">
        <f>SUM(H83:H84)</f>
        <v>5929478.8900000826</v>
      </c>
      <c r="I85" s="157">
        <f>+F85-BS!L10</f>
        <v>7.4505805969238281E-8</v>
      </c>
      <c r="J85" s="157">
        <f>+BS!N10-H85</f>
        <v>-8.1956386566162109E-8</v>
      </c>
    </row>
    <row r="86" spans="1:10" ht="11.1" customHeight="1" thickTop="1">
      <c r="B86" s="18"/>
      <c r="C86" s="18"/>
      <c r="D86" s="157"/>
      <c r="F86" s="18"/>
      <c r="G86" s="18"/>
      <c r="H86" s="18"/>
    </row>
    <row r="87" spans="1:10">
      <c r="B87" s="16"/>
      <c r="C87" s="16"/>
      <c r="D87" s="161"/>
      <c r="F87" s="16"/>
      <c r="G87" s="16"/>
      <c r="H87" s="16"/>
      <c r="I87" s="157">
        <f>B85-BS!H10</f>
        <v>0</v>
      </c>
      <c r="J87" s="157">
        <f>D85-BS!J10</f>
        <v>2.0489096641540527E-8</v>
      </c>
    </row>
    <row r="88" spans="1:10">
      <c r="A88" s="11" t="s">
        <v>123</v>
      </c>
      <c r="B88" s="16"/>
      <c r="C88" s="16"/>
      <c r="D88" s="161"/>
      <c r="F88" s="16"/>
      <c r="G88" s="16"/>
      <c r="H88" s="16"/>
    </row>
    <row r="89" spans="1:10">
      <c r="A89" s="11" t="s">
        <v>124</v>
      </c>
      <c r="B89" s="16"/>
      <c r="C89" s="16"/>
      <c r="D89" s="161"/>
      <c r="F89" s="16"/>
      <c r="G89" s="16"/>
      <c r="H89" s="16"/>
    </row>
    <row r="90" spans="1:10" s="150" customFormat="1">
      <c r="A90" s="150" t="s">
        <v>125</v>
      </c>
      <c r="B90" s="151">
        <v>1093248</v>
      </c>
      <c r="C90" s="151"/>
      <c r="D90" s="162">
        <v>0</v>
      </c>
      <c r="E90" s="151"/>
      <c r="F90" s="151">
        <v>1093248</v>
      </c>
      <c r="G90" s="151"/>
      <c r="H90" s="151">
        <v>0</v>
      </c>
      <c r="I90" s="162"/>
      <c r="J90" s="162"/>
    </row>
    <row r="91" spans="1:10" s="150" customFormat="1">
      <c r="A91" s="150" t="s">
        <v>126</v>
      </c>
      <c r="B91" s="151">
        <v>0</v>
      </c>
      <c r="C91" s="151"/>
      <c r="D91" s="162">
        <v>0</v>
      </c>
      <c r="E91" s="151"/>
      <c r="F91" s="151">
        <v>0</v>
      </c>
      <c r="G91" s="151"/>
      <c r="H91" s="151">
        <v>473856844.80000001</v>
      </c>
      <c r="I91" s="162"/>
      <c r="J91" s="162"/>
    </row>
    <row r="92" spans="1:10" s="150" customFormat="1">
      <c r="A92" s="150" t="s">
        <v>152</v>
      </c>
      <c r="B92" s="151">
        <v>0</v>
      </c>
      <c r="C92" s="152"/>
      <c r="D92" s="162">
        <v>17673982.800000001</v>
      </c>
      <c r="F92" s="151">
        <v>0</v>
      </c>
      <c r="G92" s="152"/>
      <c r="H92" s="151">
        <v>17673982.800000001</v>
      </c>
      <c r="I92" s="162"/>
      <c r="J92" s="162"/>
    </row>
    <row r="93" spans="1:10">
      <c r="B93" s="16"/>
      <c r="C93" s="16"/>
      <c r="D93" s="161"/>
      <c r="F93" s="16"/>
      <c r="G93" s="16"/>
      <c r="H93" s="16"/>
    </row>
    <row r="94" spans="1:10">
      <c r="A94" s="15" t="s">
        <v>45</v>
      </c>
      <c r="B94" s="16"/>
      <c r="C94" s="16"/>
      <c r="D94" s="161"/>
      <c r="E94" s="15"/>
      <c r="F94" s="16"/>
      <c r="G94" s="16"/>
      <c r="H94" s="16"/>
    </row>
    <row r="95" spans="1:10">
      <c r="A95" s="15"/>
      <c r="B95" s="16"/>
      <c r="C95" s="16"/>
      <c r="D95" s="161"/>
      <c r="E95" s="15"/>
      <c r="F95" s="16"/>
      <c r="G95" s="16"/>
      <c r="H95" s="16"/>
    </row>
    <row r="96" spans="1:10">
      <c r="A96" s="15"/>
      <c r="B96" s="16"/>
      <c r="C96" s="16"/>
      <c r="D96" s="161"/>
      <c r="E96" s="15"/>
      <c r="F96" s="16"/>
      <c r="G96" s="16"/>
      <c r="H96" s="16"/>
    </row>
    <row r="97" spans="1:8">
      <c r="A97" s="15"/>
      <c r="B97" s="16"/>
      <c r="C97" s="16"/>
      <c r="D97" s="161"/>
      <c r="E97" s="15"/>
      <c r="F97" s="16"/>
      <c r="G97" s="16"/>
      <c r="H97" s="16"/>
    </row>
    <row r="98" spans="1:8">
      <c r="A98" s="15"/>
      <c r="B98" s="16"/>
      <c r="C98" s="16"/>
      <c r="D98" s="161"/>
      <c r="E98" s="15"/>
      <c r="F98" s="16"/>
      <c r="G98" s="16"/>
      <c r="H98" s="16"/>
    </row>
    <row r="99" spans="1:8">
      <c r="A99" s="15"/>
      <c r="B99" s="16"/>
      <c r="C99" s="16"/>
      <c r="D99" s="161"/>
      <c r="E99" s="15"/>
      <c r="F99" s="16"/>
      <c r="G99" s="16"/>
      <c r="H99" s="16"/>
    </row>
    <row r="100" spans="1:8">
      <c r="A100" s="15"/>
      <c r="B100" s="16"/>
      <c r="C100" s="16"/>
      <c r="D100" s="161"/>
      <c r="E100" s="15"/>
      <c r="F100" s="16"/>
      <c r="G100" s="16"/>
      <c r="H100" s="16"/>
    </row>
    <row r="101" spans="1:8">
      <c r="A101" s="15"/>
      <c r="B101" s="16"/>
      <c r="C101" s="16"/>
      <c r="D101" s="161"/>
      <c r="E101" s="15"/>
      <c r="F101" s="16"/>
      <c r="G101" s="16"/>
      <c r="H101" s="16"/>
    </row>
    <row r="102" spans="1:8">
      <c r="A102" s="15"/>
      <c r="B102" s="16"/>
      <c r="C102" s="16"/>
      <c r="D102" s="161"/>
      <c r="E102" s="15"/>
      <c r="F102" s="16"/>
      <c r="G102" s="16"/>
      <c r="H102" s="16"/>
    </row>
    <row r="103" spans="1:8">
      <c r="A103" s="15"/>
      <c r="B103" s="16"/>
      <c r="C103" s="16"/>
      <c r="D103" s="161"/>
      <c r="E103" s="15"/>
      <c r="F103" s="16"/>
      <c r="G103" s="16"/>
      <c r="H103" s="16"/>
    </row>
    <row r="104" spans="1:8">
      <c r="A104" s="15"/>
      <c r="B104" s="16"/>
      <c r="C104" s="16"/>
      <c r="D104" s="161"/>
      <c r="E104" s="15"/>
      <c r="F104" s="16"/>
      <c r="G104" s="16"/>
      <c r="H104" s="16"/>
    </row>
    <row r="105" spans="1:8">
      <c r="A105" s="15"/>
      <c r="B105" s="16"/>
      <c r="C105" s="16"/>
      <c r="D105" s="161"/>
      <c r="E105" s="15"/>
      <c r="F105" s="16"/>
      <c r="G105" s="16"/>
      <c r="H105" s="16"/>
    </row>
    <row r="106" spans="1:8">
      <c r="A106" s="11" t="str">
        <f>+A53</f>
        <v xml:space="preserve">                                                                          ลงชื่อ ……………………………………………………………………………….กรรมการตามอำนาจ</v>
      </c>
      <c r="D106" s="11"/>
    </row>
    <row r="107" spans="1:8">
      <c r="A107" s="11" t="str">
        <f>+A54</f>
        <v xml:space="preserve">                                                                                      (          นายบุญศักดิ์   เกียรติจรูญเลิศ           นายเกียรติชัย  สงอินทร์          )</v>
      </c>
    </row>
    <row r="108" spans="1:8">
      <c r="A108" s="15"/>
      <c r="B108" s="16"/>
      <c r="C108" s="16"/>
      <c r="D108" s="161"/>
      <c r="E108" s="15"/>
      <c r="F108" s="16"/>
      <c r="G108" s="16"/>
      <c r="H108" s="16"/>
    </row>
    <row r="109" spans="1:8">
      <c r="A109" s="15"/>
      <c r="B109" s="16"/>
      <c r="C109" s="16"/>
      <c r="D109" s="161"/>
      <c r="E109" s="15"/>
      <c r="F109" s="16"/>
      <c r="G109" s="16"/>
      <c r="H109" s="16"/>
    </row>
    <row r="110" spans="1:8">
      <c r="A110" s="15"/>
      <c r="B110" s="16"/>
      <c r="C110" s="16"/>
      <c r="D110" s="161"/>
      <c r="E110" s="15"/>
      <c r="F110" s="16"/>
      <c r="G110" s="16"/>
      <c r="H110" s="16"/>
    </row>
    <row r="111" spans="1:8">
      <c r="A111" s="15"/>
      <c r="B111" s="16"/>
      <c r="C111" s="16"/>
      <c r="D111" s="161"/>
      <c r="E111" s="15"/>
      <c r="F111" s="16"/>
      <c r="G111" s="16"/>
      <c r="H111" s="16"/>
    </row>
    <row r="112" spans="1:8">
      <c r="A112" s="15"/>
      <c r="B112" s="16"/>
      <c r="C112" s="16"/>
      <c r="D112" s="161"/>
      <c r="E112" s="15"/>
      <c r="F112" s="16"/>
      <c r="G112" s="16"/>
      <c r="H112" s="16"/>
    </row>
    <row r="113" spans="1:8">
      <c r="A113" s="15"/>
      <c r="B113" s="16"/>
      <c r="C113" s="16"/>
      <c r="D113" s="161"/>
      <c r="E113" s="15"/>
      <c r="F113" s="16"/>
      <c r="G113" s="16"/>
      <c r="H113" s="16"/>
    </row>
    <row r="114" spans="1:8">
      <c r="A114" s="15"/>
      <c r="B114" s="16"/>
      <c r="C114" s="16"/>
      <c r="D114" s="161"/>
      <c r="E114" s="15"/>
      <c r="F114" s="16"/>
      <c r="G114" s="16"/>
      <c r="H114" s="16"/>
    </row>
    <row r="115" spans="1:8">
      <c r="A115" s="15"/>
      <c r="B115" s="16"/>
      <c r="C115" s="16"/>
      <c r="D115" s="161"/>
      <c r="E115" s="15"/>
      <c r="F115" s="16"/>
      <c r="G115" s="16"/>
      <c r="H115" s="16"/>
    </row>
    <row r="116" spans="1:8">
      <c r="A116" s="15"/>
      <c r="B116" s="16"/>
      <c r="C116" s="16"/>
      <c r="D116" s="161"/>
      <c r="E116" s="15"/>
      <c r="F116" s="16"/>
      <c r="G116" s="16"/>
      <c r="H116" s="16"/>
    </row>
    <row r="117" spans="1:8">
      <c r="A117" s="15"/>
      <c r="B117" s="16"/>
      <c r="C117" s="16"/>
      <c r="D117" s="161"/>
      <c r="E117" s="15"/>
      <c r="F117" s="16"/>
      <c r="G117" s="16"/>
      <c r="H117" s="16"/>
    </row>
  </sheetData>
  <mergeCells count="12">
    <mergeCell ref="F61:H61"/>
    <mergeCell ref="B61:D61"/>
    <mergeCell ref="A55:H55"/>
    <mergeCell ref="A56:H56"/>
    <mergeCell ref="A57:H57"/>
    <mergeCell ref="A58:H58"/>
    <mergeCell ref="A59:H59"/>
    <mergeCell ref="A1:H1"/>
    <mergeCell ref="A2:H2"/>
    <mergeCell ref="A3:H3"/>
    <mergeCell ref="F6:H6"/>
    <mergeCell ref="B6:D6"/>
  </mergeCells>
  <phoneticPr fontId="0" type="noConversion"/>
  <pageMargins left="0.78740157480314965" right="0.59055118110236227" top="0.47244094488188981" bottom="0.51181102362204722" header="0.51181102362204722" footer="0.51181102362204722"/>
  <pageSetup paperSize="9" scale="72" firstPageNumber="7" fitToHeight="0" orientation="portrait" useFirstPageNumber="1" r:id="rId1"/>
  <headerFooter alignWithMargins="0"/>
  <rowBreaks count="1" manualBreakCount="1">
    <brk id="54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BS</vt:lpstr>
      <vt:lpstr>PL</vt:lpstr>
      <vt:lpstr>EQ รวม</vt:lpstr>
      <vt:lpstr>EQ เฉพาะ</vt:lpstr>
      <vt:lpstr>CF</vt:lpstr>
      <vt:lpstr>BS!Print_Area</vt:lpstr>
      <vt:lpstr>CF!Print_Area</vt:lpstr>
      <vt:lpstr>PL!Print_Area</vt:lpstr>
    </vt:vector>
  </TitlesOfParts>
  <Company>KPMG Audit (Thailand)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KPMG</dc:creator>
  <cp:lastModifiedBy>Corporate Edition</cp:lastModifiedBy>
  <cp:lastPrinted>2020-02-25T07:40:43Z</cp:lastPrinted>
  <dcterms:created xsi:type="dcterms:W3CDTF">2001-01-22T03:58:50Z</dcterms:created>
  <dcterms:modified xsi:type="dcterms:W3CDTF">2020-02-25T07:40:54Z</dcterms:modified>
</cp:coreProperties>
</file>