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PiNG-777\Desktop\"/>
    </mc:Choice>
  </mc:AlternateContent>
  <xr:revisionPtr revIDLastSave="0" documentId="8_{D8E0AC51-5359-4583-BE3B-D849AF001DD1}" xr6:coauthVersionLast="41" xr6:coauthVersionMax="41" xr10:uidLastSave="{00000000-0000-0000-0000-000000000000}"/>
  <bookViews>
    <workbookView xWindow="-110" yWindow="-110" windowWidth="19420" windowHeight="10420" tabRatio="571" xr2:uid="{00000000-000D-0000-FFFF-FFFF00000000}"/>
  </bookViews>
  <sheets>
    <sheet name="BS" sheetId="1" r:id="rId1"/>
    <sheet name="PL" sheetId="4" r:id="rId2"/>
    <sheet name="EQ รวม" sheetId="5" r:id="rId3"/>
    <sheet name="EQ เฉพาะ" sheetId="6" r:id="rId4"/>
    <sheet name="CF" sheetId="3" r:id="rId5"/>
  </sheets>
  <externalReferences>
    <externalReference r:id="rId6"/>
  </externalReferences>
  <definedNames>
    <definedName name="_xlnm.Print_Area" localSheetId="0">BS!$A$1:$R$106</definedName>
    <definedName name="_xlnm.Print_Area" localSheetId="4">CF!$A$1:$H$112</definedName>
    <definedName name="_xlnm.Print_Area" localSheetId="1">PL!$A$1:$L$58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4" l="1"/>
  <c r="F40" i="4"/>
  <c r="J40" i="4"/>
  <c r="G19" i="6" l="1"/>
  <c r="N18" i="1" l="1"/>
  <c r="O22" i="5" l="1"/>
  <c r="S22" i="5" s="1"/>
  <c r="H10" i="1"/>
  <c r="L23" i="1"/>
  <c r="J23" i="1"/>
  <c r="H23" i="1"/>
  <c r="R23" i="1"/>
  <c r="P23" i="1"/>
  <c r="N23" i="1"/>
  <c r="L80" i="1" l="1"/>
  <c r="G16" i="5"/>
  <c r="G28" i="5" s="1"/>
  <c r="H80" i="1" s="1"/>
  <c r="J80" i="1" l="1"/>
  <c r="O27" i="5" l="1"/>
  <c r="S27" i="5" s="1"/>
  <c r="O26" i="5"/>
  <c r="S26" i="5" s="1"/>
  <c r="O24" i="5"/>
  <c r="S24" i="5" s="1"/>
  <c r="O23" i="5"/>
  <c r="S23" i="5" s="1"/>
  <c r="O21" i="5"/>
  <c r="S21" i="5" s="1"/>
  <c r="O20" i="5"/>
  <c r="S20" i="5" s="1"/>
  <c r="O19" i="5"/>
  <c r="S19" i="5" s="1"/>
  <c r="O18" i="5"/>
  <c r="S18" i="5" s="1"/>
  <c r="O17" i="5"/>
  <c r="S17" i="5" s="1"/>
  <c r="O15" i="5"/>
  <c r="S15" i="5" s="1"/>
  <c r="O13" i="5"/>
  <c r="S13" i="5" s="1"/>
  <c r="H36" i="4"/>
  <c r="H35" i="4"/>
  <c r="H34" i="4"/>
  <c r="F35" i="4"/>
  <c r="L76" i="1" l="1"/>
  <c r="L79" i="1"/>
  <c r="I16" i="5"/>
  <c r="J79" i="1" s="1"/>
  <c r="E16" i="5"/>
  <c r="E28" i="5" s="1"/>
  <c r="H76" i="1" s="1"/>
  <c r="I28" i="5" l="1"/>
  <c r="H79" i="1" s="1"/>
  <c r="J76" i="1"/>
  <c r="Q19" i="6"/>
  <c r="Q18" i="6"/>
  <c r="Q15" i="6"/>
  <c r="R80" i="1"/>
  <c r="I14" i="6"/>
  <c r="I20" i="6" s="1"/>
  <c r="N80" i="1" s="1"/>
  <c r="R77" i="1"/>
  <c r="G14" i="6"/>
  <c r="G20" i="6" s="1"/>
  <c r="N77" i="1" s="1"/>
  <c r="R76" i="1"/>
  <c r="E14" i="6"/>
  <c r="E20" i="6" s="1"/>
  <c r="N76" i="1" s="1"/>
  <c r="P76" i="1" l="1"/>
  <c r="P80" i="1"/>
  <c r="P77" i="1"/>
  <c r="A112" i="3"/>
  <c r="B106" i="1" l="1"/>
  <c r="H39" i="4" l="1"/>
  <c r="B71" i="3" l="1"/>
  <c r="D71" i="3"/>
  <c r="H71" i="3"/>
  <c r="F71" i="3"/>
  <c r="AB88" i="1" l="1"/>
  <c r="T88" i="1"/>
  <c r="V88" i="1"/>
  <c r="X88" i="1"/>
  <c r="Z88" i="1"/>
  <c r="M14" i="5" l="1"/>
  <c r="O14" i="5" s="1"/>
  <c r="S14" i="5" s="1"/>
  <c r="H14" i="1"/>
  <c r="Q16" i="5" l="1"/>
  <c r="Q28" i="5" s="1"/>
  <c r="K16" i="5"/>
  <c r="K28" i="5" s="1"/>
  <c r="C16" i="5"/>
  <c r="M11" i="5"/>
  <c r="M16" i="5" l="1"/>
  <c r="O11" i="5"/>
  <c r="S11" i="5" s="1"/>
  <c r="C28" i="5"/>
  <c r="R44" i="1"/>
  <c r="P44" i="1"/>
  <c r="N44" i="1"/>
  <c r="L44" i="1"/>
  <c r="J44" i="1"/>
  <c r="H44" i="1"/>
  <c r="H83" i="3" l="1"/>
  <c r="A56" i="1" l="1"/>
  <c r="A1" i="3" s="1"/>
  <c r="A1" i="4"/>
  <c r="L86" i="1" l="1"/>
  <c r="J86" i="1" l="1"/>
  <c r="J37" i="1" l="1"/>
  <c r="L25" i="4" l="1"/>
  <c r="M13" i="6" l="1"/>
  <c r="Q13" i="6" s="1"/>
  <c r="L84" i="1"/>
  <c r="H86" i="1"/>
  <c r="Q10" i="6"/>
  <c r="Q11" i="6"/>
  <c r="C14" i="6"/>
  <c r="C20" i="6" s="1"/>
  <c r="K14" i="6"/>
  <c r="K20" i="6" s="1"/>
  <c r="O14" i="6"/>
  <c r="N73" i="1" l="1"/>
  <c r="J84" i="1"/>
  <c r="D83" i="3"/>
  <c r="D81" i="3"/>
  <c r="B81" i="3"/>
  <c r="H25" i="4"/>
  <c r="F25" i="4"/>
  <c r="H11" i="4"/>
  <c r="H16" i="4" s="1"/>
  <c r="H18" i="4" s="1"/>
  <c r="H31" i="4" s="1"/>
  <c r="F11" i="4"/>
  <c r="F16" i="4" s="1"/>
  <c r="F18" i="4" s="1"/>
  <c r="F29" i="4" l="1"/>
  <c r="F34" i="4" s="1"/>
  <c r="F36" i="4" s="1"/>
  <c r="M28" i="5"/>
  <c r="F31" i="4"/>
  <c r="B9" i="3"/>
  <c r="B25" i="3" s="1"/>
  <c r="B32" i="3" s="1"/>
  <c r="D9" i="3"/>
  <c r="D25" i="3" s="1"/>
  <c r="D32" i="3" s="1"/>
  <c r="D36" i="3" s="1"/>
  <c r="D82" i="3" s="1"/>
  <c r="D84" i="3" s="1"/>
  <c r="J86" i="3" s="1"/>
  <c r="H26" i="4"/>
  <c r="F26" i="4"/>
  <c r="B36" i="3" l="1"/>
  <c r="B82" i="3" s="1"/>
  <c r="B83" i="3"/>
  <c r="H37" i="1"/>
  <c r="A27" i="6"/>
  <c r="R84" i="1"/>
  <c r="N83" i="1"/>
  <c r="R83" i="1"/>
  <c r="O20" i="6"/>
  <c r="P83" i="1"/>
  <c r="Q5" i="6"/>
  <c r="O16" i="5"/>
  <c r="A3" i="6"/>
  <c r="A1" i="6"/>
  <c r="S12" i="5"/>
  <c r="A58" i="1"/>
  <c r="L83" i="1"/>
  <c r="R75" i="1"/>
  <c r="R37" i="1"/>
  <c r="P37" i="1"/>
  <c r="N37" i="1"/>
  <c r="R14" i="1"/>
  <c r="P14" i="1"/>
  <c r="N14" i="1"/>
  <c r="F81" i="3"/>
  <c r="H81" i="3"/>
  <c r="A59" i="3"/>
  <c r="H5" i="3"/>
  <c r="H63" i="3" s="1"/>
  <c r="L75" i="1"/>
  <c r="S5" i="5"/>
  <c r="A3" i="5"/>
  <c r="A3" i="3" s="1"/>
  <c r="A61" i="3" s="1"/>
  <c r="A1" i="5"/>
  <c r="J25" i="4"/>
  <c r="L11" i="4"/>
  <c r="L16" i="4" s="1"/>
  <c r="J11" i="4"/>
  <c r="J16" i="4" s="1"/>
  <c r="L37" i="1"/>
  <c r="L14" i="1"/>
  <c r="J45" i="1"/>
  <c r="J14" i="1"/>
  <c r="J75" i="1"/>
  <c r="L85" i="1" l="1"/>
  <c r="L87" i="1" s="1"/>
  <c r="S16" i="5"/>
  <c r="S28" i="5" s="1"/>
  <c r="O28" i="5"/>
  <c r="R85" i="1"/>
  <c r="R87" i="1" s="1"/>
  <c r="B84" i="3"/>
  <c r="I86" i="3" s="1"/>
  <c r="R45" i="1"/>
  <c r="R24" i="1"/>
  <c r="P45" i="1"/>
  <c r="P24" i="1"/>
  <c r="N45" i="1"/>
  <c r="M17" i="6"/>
  <c r="Q17" i="6" s="1"/>
  <c r="H45" i="1"/>
  <c r="L45" i="1"/>
  <c r="H24" i="1"/>
  <c r="J83" i="1"/>
  <c r="H83" i="1"/>
  <c r="H84" i="1"/>
  <c r="J24" i="1"/>
  <c r="L24" i="1"/>
  <c r="N24" i="1"/>
  <c r="P75" i="1"/>
  <c r="H73" i="1"/>
  <c r="F9" i="3"/>
  <c r="F25" i="3" s="1"/>
  <c r="F32" i="3" s="1"/>
  <c r="F36" i="3" s="1"/>
  <c r="F82" i="3" s="1"/>
  <c r="J18" i="4"/>
  <c r="H9" i="3"/>
  <c r="H25" i="3" s="1"/>
  <c r="H32" i="3" s="1"/>
  <c r="H36" i="3" s="1"/>
  <c r="H82" i="3" s="1"/>
  <c r="H84" i="3" s="1"/>
  <c r="J84" i="3" s="1"/>
  <c r="L18" i="4"/>
  <c r="L29" i="4" s="1"/>
  <c r="J85" i="1" l="1"/>
  <c r="J87" i="1" s="1"/>
  <c r="H85" i="1"/>
  <c r="M16" i="6"/>
  <c r="Q16" i="6" s="1"/>
  <c r="J29" i="4"/>
  <c r="R88" i="1"/>
  <c r="F83" i="3"/>
  <c r="F84" i="3" s="1"/>
  <c r="I84" i="3" s="1"/>
  <c r="L26" i="4"/>
  <c r="L34" i="4" s="1"/>
  <c r="M12" i="6"/>
  <c r="M14" i="6" s="1"/>
  <c r="J26" i="4"/>
  <c r="J34" i="4" s="1"/>
  <c r="L88" i="1"/>
  <c r="L39" i="4"/>
  <c r="J39" i="4"/>
  <c r="H87" i="1" l="1"/>
  <c r="H88" i="1" s="1"/>
  <c r="S88" i="1" s="1"/>
  <c r="W88" i="1"/>
  <c r="AC88" i="1"/>
  <c r="M20" i="6"/>
  <c r="Q20" i="6" s="1"/>
  <c r="J88" i="1"/>
  <c r="Q12" i="6"/>
  <c r="U88" i="1" l="1"/>
  <c r="Q14" i="6"/>
  <c r="P84" i="1"/>
  <c r="P85" i="1" s="1"/>
  <c r="P87" i="1" s="1"/>
  <c r="N84" i="1" l="1"/>
  <c r="N85" i="1" s="1"/>
  <c r="N87" i="1" s="1"/>
  <c r="P88" i="1" l="1"/>
  <c r="N88" i="1"/>
  <c r="Y88" i="1" s="1"/>
  <c r="AA88" i="1" l="1"/>
</calcChain>
</file>

<file path=xl/sharedStrings.xml><?xml version="1.0" encoding="utf-8"?>
<sst xmlns="http://schemas.openxmlformats.org/spreadsheetml/2006/main" count="274" uniqueCount="197">
  <si>
    <t>สินทรัพย์</t>
  </si>
  <si>
    <t>หนี้สินและส่วนของผู้ถือหุ้น</t>
  </si>
  <si>
    <t>งบแสดงการเปลี่ยนแปลงส่วนของผู้ถือหุ้น</t>
  </si>
  <si>
    <t>สินทรัพย์หมุนเวียน</t>
  </si>
  <si>
    <t>รวมสินทรัพย์หมุนเวียน</t>
  </si>
  <si>
    <t>สินทรัพย์ไม่หมุนเวียน</t>
  </si>
  <si>
    <t>รวมสินทรัพย์</t>
  </si>
  <si>
    <t>รวมสินทรัพย์ไม่หมุนเวียน</t>
  </si>
  <si>
    <t>หนี้สินหมุนเวียน</t>
  </si>
  <si>
    <t>รวมหนี้สินหมุนเวียน</t>
  </si>
  <si>
    <t>ส่วนของผู้ถือหุ้น</t>
  </si>
  <si>
    <t>ทุนเรือนหุ้น</t>
  </si>
  <si>
    <t>กำไรสะสม</t>
  </si>
  <si>
    <t>รวมส่วนของผู้ถือหุ้น</t>
  </si>
  <si>
    <t>รวมหนี้สินและส่วนของผู้ถือหุ้น</t>
  </si>
  <si>
    <t>รายได้อื่น</t>
  </si>
  <si>
    <t>หนี้สินไม่หมุนเวียน</t>
  </si>
  <si>
    <t>รวมหนี้สิน</t>
  </si>
  <si>
    <t>หมายเหตุ</t>
  </si>
  <si>
    <t>รวมหนี้สินไม่หมุนเวียน</t>
  </si>
  <si>
    <t>งบกระแสเงินสด</t>
  </si>
  <si>
    <t>กระแสเงินสดจากกิจกรรมดำเนินงาน</t>
  </si>
  <si>
    <t>กระแสเงินสดจากกิจกรรมลงทุน</t>
  </si>
  <si>
    <t>กระแสเงินสดจากกิจกรรมจัดหาเงิน</t>
  </si>
  <si>
    <t>เงินสดและรายการเทียบเท่าเงินสด</t>
  </si>
  <si>
    <t>สินทรัพย์ไม่หมุนเวียนอื่น</t>
  </si>
  <si>
    <t xml:space="preserve">    ทุนจดทะเบียน</t>
  </si>
  <si>
    <t xml:space="preserve">    ทุนที่ออกและชำระแล้ว</t>
  </si>
  <si>
    <t xml:space="preserve">    จัดสรรแล้ว</t>
  </si>
  <si>
    <t xml:space="preserve">    ยังไม่ได้จัดสรร</t>
  </si>
  <si>
    <t xml:space="preserve">สินค้าคงเหลือ </t>
  </si>
  <si>
    <t xml:space="preserve">ที่ดิน อาคารและอุปกรณ์ </t>
  </si>
  <si>
    <t xml:space="preserve">   จากสถาบันการเงิน</t>
  </si>
  <si>
    <t>กำไรต่อหุ้นขั้นพื้นฐาน</t>
  </si>
  <si>
    <t>สินทรัพย์ภาษีเงินได้รอการตัดบัญชี</t>
  </si>
  <si>
    <t>ต้นทุนทางการเงิน</t>
  </si>
  <si>
    <t>กำไรก่อนภาษีเงินได้</t>
  </si>
  <si>
    <t>ค่าใช้จ่ายในการบริหาร</t>
  </si>
  <si>
    <t>งบแสดงฐานะการเงิน</t>
  </si>
  <si>
    <t>งบกำไรขาดทุนเบ็ดเสร็จ</t>
  </si>
  <si>
    <t xml:space="preserve">        ทุนสำรองตามกฎหมาย </t>
  </si>
  <si>
    <t xml:space="preserve">   คณิตศาสตร์ประกันภัยสำหรับโครงการผลประโยชน์พนักงาน</t>
  </si>
  <si>
    <t>ยอดคงเหลือ ณ วันที่ 31 ธันวาคม 2559</t>
  </si>
  <si>
    <t>กำไรเบ็ดเสร็จรวมสำหรับปี</t>
  </si>
  <si>
    <t>ค่าใช้จ่ายภาษีเงินได้</t>
  </si>
  <si>
    <t>(หน่วย : บาท)</t>
  </si>
  <si>
    <t>หมายเหตุประกอบงบการเงินเป็นส่วนหนึ่งของงบการเงินนี้</t>
  </si>
  <si>
    <t>ลงชื่อ ……………………………………………………………………………….กรรมการตามอำนาจ</t>
  </si>
  <si>
    <t>ส่วนของเงินกู้ยืมระยะยาวจากสถาบันการเงิน</t>
  </si>
  <si>
    <t xml:space="preserve">   ที่ถึงกำหนดชำระภายในหนึ่งปี</t>
  </si>
  <si>
    <t>ส่วนของหนี้สินตามสัญญาเช่าทางการเงิน</t>
  </si>
  <si>
    <t>หนี้สินตามสัญญาเช่าทางการเงิน</t>
  </si>
  <si>
    <t>งบแสดงฐานะการเงิน (ต่อ)</t>
  </si>
  <si>
    <t>- 2 -</t>
  </si>
  <si>
    <t xml:space="preserve">หุ้นสามัญ 300,000 หุ้น </t>
  </si>
  <si>
    <t xml:space="preserve">      มูลค่าหุ้นละ 100.00 บาท</t>
  </si>
  <si>
    <t>รวม</t>
  </si>
  <si>
    <t>รายได้จากการขายและการให้บริการ</t>
  </si>
  <si>
    <t>ต้นทุนขายและการให้บริการ</t>
  </si>
  <si>
    <t>กำไรขั้นต้น</t>
  </si>
  <si>
    <t xml:space="preserve">ภาษีเงินได้เกี่ยวกับองค์ประกอบของกำไรขาดทุนเบ็ดเสร็จอื่น </t>
  </si>
  <si>
    <t>กำไร(ขาดทุน)จากการประมาณการตามหลัก</t>
  </si>
  <si>
    <t>กำไรต่อหุ้น</t>
  </si>
  <si>
    <t>และชำระแล้ว</t>
  </si>
  <si>
    <t>ยังไม่ได้จัดสรร</t>
  </si>
  <si>
    <t>โอนไปสำรองตามกฎหมาย</t>
  </si>
  <si>
    <t xml:space="preserve">                                  ลงชื่อ ……………………………………………………………………………….กรรมการตามอำนาจ</t>
  </si>
  <si>
    <t>เงินปันผลจ่าย</t>
  </si>
  <si>
    <t>งบกระแสเงินสด (ต่อ)</t>
  </si>
  <si>
    <t xml:space="preserve">        กำไรก่อนภาษีเงินได้</t>
  </si>
  <si>
    <t xml:space="preserve">            หนี้สงสัยจะสูญ</t>
  </si>
  <si>
    <t xml:space="preserve">            ค่าเผื่อสินค้าล้าสมัย</t>
  </si>
  <si>
    <t xml:space="preserve">            ขาดทุนจากการตัดจำหน่ายอุปกรณ์</t>
  </si>
  <si>
    <t xml:space="preserve">            ค่าเสื่อมราคา</t>
  </si>
  <si>
    <t xml:space="preserve">            รายได้ดอกเบี้ย</t>
  </si>
  <si>
    <t xml:space="preserve">            ต้นทุนทางการเงิน</t>
  </si>
  <si>
    <t xml:space="preserve">            สินค้าคงเหลือ</t>
  </si>
  <si>
    <t xml:space="preserve">            สินทรัพย์ไม่หมุนเวียนอื่น</t>
  </si>
  <si>
    <t xml:space="preserve">        การเปลี่ยนแปลงในสินทรัพย์และหนี้สินดำเนินงาน</t>
  </si>
  <si>
    <t xml:space="preserve">        เงินสดรับ(จ่าย)จากการดำเนินงาน</t>
  </si>
  <si>
    <t xml:space="preserve">            เงินสดจ่ายดอกเบี้ย</t>
  </si>
  <si>
    <t xml:space="preserve">            เงินสดจ่ายภาษีเงินได้</t>
  </si>
  <si>
    <t xml:space="preserve">             ลงชื่อ ……………………………………………………………………………….กรรมการตามอำนาจ</t>
  </si>
  <si>
    <t xml:space="preserve">    หมายเหตุประกอบงบการเงินเป็นส่วนหนึ่งของงบการเงินนี้</t>
  </si>
  <si>
    <t xml:space="preserve">        เงินสดจ่ายคืนเงินกู้ยืมระยะสั้นจากบุคคลที่เกี่ยวข้องกัน</t>
  </si>
  <si>
    <t xml:space="preserve">        เงินเบิกเกินบัญชีและเงินกู้ยืมระยะสั้นจากสถาบันการเงินเพิ่มขึ้น(ลดลง)</t>
  </si>
  <si>
    <t xml:space="preserve">        เงินสดจ่ายซื้อสินทรัพย์ถาวร</t>
  </si>
  <si>
    <t xml:space="preserve">        เงินสดจ่ายคืนหนี้สินตามสัญญาเช่าทางการเงิน</t>
  </si>
  <si>
    <t xml:space="preserve">        เงินสดจ่ายเงินปันผล</t>
  </si>
  <si>
    <t xml:space="preserve">เงินสดและรายการเทียบเท่าเงินสดเพิ่มขึ้น(ลดลง)สุทธิ </t>
  </si>
  <si>
    <t>เงินกู้ยืมระยะสั้นจากบุคคลที่เกี่ยวข้องกัน</t>
  </si>
  <si>
    <t>จำนวนหุ้นสามัญถัวเฉลี่ยถ่วงน้ำหนัก ( หน่วย : หุ้น )</t>
  </si>
  <si>
    <t xml:space="preserve">            ค่าใช้จ่ายผลประโยชน์พนักงาน</t>
  </si>
  <si>
    <t>กำไรจากการดำเนินงานก่อนการเปลี่ยนแปลงของสินทรัพย์และหนี้สินดำเนินงาน</t>
  </si>
  <si>
    <t>งบการเงินรวม</t>
  </si>
  <si>
    <t>งบการเงินเฉพาะกิจการ</t>
  </si>
  <si>
    <t>องค์ประกอบอื่นของส่วนของผู้ถือหุ้น</t>
  </si>
  <si>
    <t>จัดสรรแล้ว</t>
  </si>
  <si>
    <t>กำไร(ขาดทุน)สะสม</t>
  </si>
  <si>
    <t>งบแสดงการเปลี่ยนแปลงส่วนของผู้ถือหุ้น(ต่อ)</t>
  </si>
  <si>
    <t>2560</t>
  </si>
  <si>
    <t>หุ้นสามัญ</t>
  </si>
  <si>
    <t>ส่วนเกินมูลค่า</t>
  </si>
  <si>
    <t xml:space="preserve">            (กำไร) ขาดทุนจากอัตราแลกเปลี่ยนที่ยังไม่เกิดขึ้น</t>
  </si>
  <si>
    <t>31 ธันวาคม 2560</t>
  </si>
  <si>
    <t>กำไรสำหรับปี</t>
  </si>
  <si>
    <t>กำไรเบ็ดเสร็จอื่นสำหรับปี</t>
  </si>
  <si>
    <t>ยอดคงเหลือ ณ วันที่ 31 ธันวาคม 2560</t>
  </si>
  <si>
    <t>31 ธันวาคม 2561</t>
  </si>
  <si>
    <t>2561</t>
  </si>
  <si>
    <t>บริษัท คัมเวล คอร์ปอเรชั่น จำกัด และ บริษัทย่อย</t>
  </si>
  <si>
    <t>สำหรับปีสิ้นสุดวันที่ 31 ธันวาคม 2561</t>
  </si>
  <si>
    <t>ณ วันที่ 31 ธันวาคม 2561</t>
  </si>
  <si>
    <t>ยอดคงเหลือ ณ วันที่ 31 ธันวาคม 2561</t>
  </si>
  <si>
    <t xml:space="preserve">        เงินสดรับจากเงินกู้ยืมระยะสั้นจากบุคคลที่เกี่ยวข้องกัน</t>
  </si>
  <si>
    <t xml:space="preserve">        ปรับรายการที่กระทบกำไรเป็นเงินสดรับ(จ่าย) :</t>
  </si>
  <si>
    <t xml:space="preserve">            ค่าใช้จ่ายจ่ายล่วงหน้า</t>
  </si>
  <si>
    <t xml:space="preserve">            (กำไร)ขาดทุนจากการจำหน่ายทรัพย์สิน</t>
  </si>
  <si>
    <t xml:space="preserve">            ค่าตัดจำหน่ายสินทรัพย์ไม่มีตัวตนอื่น</t>
  </si>
  <si>
    <t xml:space="preserve">            ลูกหนี้การค้าและลูกหนี้หมุนเวียนอื่น</t>
  </si>
  <si>
    <t xml:space="preserve">            เจ้าหนี้การค้าและเจ้าหนี้หมุนเวียนอื่น</t>
  </si>
  <si>
    <t>กระแสเงินสดสุทธิได้มาจาก(ใช้ไปใน)กิจกรรมดำเนินงาน</t>
  </si>
  <si>
    <t>กระแสเงินสดสุทธิได้มาจาก(ใช้ไปใน)กิจกรรมลงทุน</t>
  </si>
  <si>
    <t>กระแสเงินสดสุทธิได้มาจาก(ใช้ไปใน)กิจกรรมจัดหาเงิน</t>
  </si>
  <si>
    <t>เงินสดและรายการเทียบเท่าเงินสดต้นงวด</t>
  </si>
  <si>
    <t>เงินสดและรายการเทียบเท่าเงินสดสิ้นงวด</t>
  </si>
  <si>
    <t>เงินให้กู้ยืมระยะสั้นแก่กิจการที่เกี่ยวข้องกัน</t>
  </si>
  <si>
    <t>เงินลงทุนในบริษัทย่อย</t>
  </si>
  <si>
    <t>เงินกู้ยืมระยะยาวจากสถาบันการเงิน</t>
  </si>
  <si>
    <t xml:space="preserve">หุ้นสามัญ 531,936 หุ้น </t>
  </si>
  <si>
    <t>ส่วนต่ำกว่าทุนจากการรวมธุรกิจภายใต้การควบคุมเดียวกัน</t>
  </si>
  <si>
    <t>บริษัทย่อยจ่ายเงินปันผลจ่ายให้ผู้ถือหุ้นเดิม</t>
  </si>
  <si>
    <t>ส่วนของผู้ถือหุ้นเดิมของบริษัทย่อยลดลงจากการ</t>
  </si>
  <si>
    <t>รวมธุรกิจภายใต้การควบคุมเดียวกัน</t>
  </si>
  <si>
    <t>บริษัทย่อยโอนสำรองตามกฎหมาย</t>
  </si>
  <si>
    <t>1 มกราคม 2560</t>
  </si>
  <si>
    <t>ลูกหนี้การค้าและลูกหนี้หมุนเวียนอื่น</t>
  </si>
  <si>
    <t xml:space="preserve">            หนี้สูญ</t>
  </si>
  <si>
    <t xml:space="preserve">            เงินสดจ่ายผลประโยชน์พนักงาน</t>
  </si>
  <si>
    <t xml:space="preserve">            (กำไร)ขาดทุนจากปรับมูลค่าลดลงจากสินค้าล้าสมัย</t>
  </si>
  <si>
    <t xml:space="preserve">        เงินสดรับจากการจำหน่ายสินทรัพย์</t>
  </si>
  <si>
    <t xml:space="preserve">        เงินสดรับจากเงินกู้ยืมระยะยาวจากสถาบันการเงิน</t>
  </si>
  <si>
    <t xml:space="preserve">        บริษัทย่อยจ่ายเงินปันผลจ่ายให้ผู้ถือหุ้นเดิม</t>
  </si>
  <si>
    <t>ข้อมูลกระแสเงินสดเปิดเผยเพิ่มเติม</t>
  </si>
  <si>
    <t>รายการที่ไม่ใช่เงินสด</t>
  </si>
  <si>
    <t xml:space="preserve">        ซื้อยานพาหนะตามสัญญาเช่าการเงิน</t>
  </si>
  <si>
    <t xml:space="preserve">        การเพิ่มทุนโดยวิธีแลกหุ้นสามัญของบริษัทฯกับหุ้นสามัญของบริษัทย่อย</t>
  </si>
  <si>
    <t>การแบ่งปันกำไร</t>
  </si>
  <si>
    <t>สินทรัพย์ไม่มีตัวตนอื่น</t>
  </si>
  <si>
    <t>เงินเบิกเกินบัญชีและเงินกู้ยืมระยะสั้น</t>
  </si>
  <si>
    <t>เจ้าหนี้การค้าและเจ้าหนี้หมุนเวียนอื่น</t>
  </si>
  <si>
    <t>ประมาณการหนี้สินไม่หมุนเวียน</t>
  </si>
  <si>
    <t>สำหรับผลประโยชน์พนักงาน</t>
  </si>
  <si>
    <t xml:space="preserve">        เงินสดจ่ายซื้อสินทรัพย์ไม่มีตัวตนอื่น</t>
  </si>
  <si>
    <t xml:space="preserve">        ผู้ถือหุ้นเดิมซื้อเงินลงทุนในบริษัทย่อยเพิ่มเติม</t>
  </si>
  <si>
    <t xml:space="preserve">        เงินสดจ่ายเงินให้กู้ยืมระยะสั้นแก่กิจการที่เกี่ยวข้องกัน</t>
  </si>
  <si>
    <t>ต้นทุนในการจัดจำหน่าย</t>
  </si>
  <si>
    <t>งบการเงินนี้ได้รับการอนุมัติจากที่ประชุมสามัญผู้ถือหุ้น ครั้งที่ ………. เมื่อวันที่ …………….</t>
  </si>
  <si>
    <t xml:space="preserve">                     ขอรับรองว่ารายการข้างต้นเป็นความจริงและถูกต้องทุกประการ </t>
  </si>
  <si>
    <t xml:space="preserve">กำไร(ขาดทุน)เบ็ดเสร็จอื่น </t>
  </si>
  <si>
    <t>กำไร(ขาดทุน)เบ็ดเสร็จอื่นสำหรับปี</t>
  </si>
  <si>
    <t>การเพิ่มทุนหุ้นสามัญ</t>
  </si>
  <si>
    <t>ผู้ถือหุ้นเดิมซื้อเงินลงทุนในบริษัทย่อยเพิ่มเติม</t>
  </si>
  <si>
    <t xml:space="preserve">        (          นายบุญศักดิ์   เกียรติจรูญเลิศ           นายวราวุธ   อรุโณทัย          )</t>
  </si>
  <si>
    <t xml:space="preserve">                                                                             (          นายบุญศักดิ์   เกียรติจรูญเลิศ           นายวราวุธ   อรุโณทัย          )</t>
  </si>
  <si>
    <t xml:space="preserve">                                                                                      (          นายบุญศักดิ์   เกียรติจรูญเลิศ           นายวราวุธ   อรุโณทัย          )</t>
  </si>
  <si>
    <t xml:space="preserve">                                                                           (          นายบุญศักดิ์   เกียรติจรูญเลิศ           นายวราวุธ   อรุโณทัย          )</t>
  </si>
  <si>
    <t>ส่วนเกินมูลค่าหุ้นสามัญ</t>
  </si>
  <si>
    <t>ผลต่างจากการปรับโครงสร้าง</t>
  </si>
  <si>
    <t>ผลต่างจากการ</t>
  </si>
  <si>
    <t>ปรับโครงสร้าง</t>
  </si>
  <si>
    <t>ส่วนเกินทุน</t>
  </si>
  <si>
    <t>จากการจ่ายโดย</t>
  </si>
  <si>
    <t>ใช้หุ้นเป็นเกณฑ์</t>
  </si>
  <si>
    <t>ส่วนเกินทุนจากการจ่ายโดยใช้หุ้นเป็นเกณฑ์</t>
  </si>
  <si>
    <t>การจ่ายโดยใช้หุ้นเป็นเกณฑ์</t>
  </si>
  <si>
    <t xml:space="preserve">        การจ่ายโดยใช้หุ้นเป็นเกณฑ์</t>
  </si>
  <si>
    <t xml:space="preserve">            การจ่ายโดยใช้หุ้นเป็นเกณฑ์</t>
  </si>
  <si>
    <t>2.2,17</t>
  </si>
  <si>
    <t>ส่วนต่ำกว่าทุนจากการรวมธุรกิจภายใต้</t>
  </si>
  <si>
    <t>การควบคุมเดียวกัน</t>
  </si>
  <si>
    <t>ส่วนของผู้ถือหุ้นของบริษัท</t>
  </si>
  <si>
    <t>อำนาจควบคุม</t>
  </si>
  <si>
    <t>การแบ่งปันกำไรขาดทุนเบ็ดเสร็จรวม</t>
  </si>
  <si>
    <t>รวมส่วนของ</t>
  </si>
  <si>
    <t>ผู้ถือหุ้นของ</t>
  </si>
  <si>
    <t>บริษัท</t>
  </si>
  <si>
    <t>รายการที่จะไม่ถูกจัดประเภทรายการใหม่เข้าไปไว้ในกำไรหรือขาดทุนในภายหลัง</t>
  </si>
  <si>
    <t>กำไร(ขาดทุน)เบ็ดเสร็จอื่นสำหรับปี- สุทธิจากภาษี</t>
  </si>
  <si>
    <t>ส่วนที่เป็นของบริษัทใหญ่</t>
  </si>
  <si>
    <t>ส่วนได้เสียที่ไม่มี</t>
  </si>
  <si>
    <t>ทุนที่ออก</t>
  </si>
  <si>
    <t>ทุนสำรองตามกฎหมาย</t>
  </si>
  <si>
    <t>ภาษีเงินได้ค้างจ่าย</t>
  </si>
  <si>
    <t>ส่วนได้เสียที่ไม่มีอำนาจควบคุม</t>
  </si>
  <si>
    <t>เงินฝากติดภาระค้ำประกัน</t>
  </si>
  <si>
    <t xml:space="preserve">            เงินฝากติดภาระค้ำประกัน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</si>
</sst>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;\(#,##0\)"/>
    <numFmt numFmtId="167" formatCode="#,##0.00;\(#,##0.00\)"/>
  </numFmts>
  <fonts count="30">
    <font>
      <sz val="15"/>
      <name val="Angsana New"/>
      <family val="1"/>
    </font>
    <font>
      <sz val="10"/>
      <name val="ApFont"/>
      <charset val="222"/>
    </font>
    <font>
      <sz val="15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b/>
      <i/>
      <sz val="16"/>
      <name val="Angsana New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5"/>
      <color indexed="8"/>
      <name val="Angsana New"/>
      <family val="1"/>
    </font>
    <font>
      <i/>
      <sz val="15"/>
      <color indexed="8"/>
      <name val="Angsana New"/>
      <family val="1"/>
    </font>
    <font>
      <sz val="10"/>
      <name val="Courier"/>
      <family val="3"/>
    </font>
    <font>
      <sz val="15"/>
      <name val="AngsanaUPC"/>
      <family val="1"/>
      <charset val="222"/>
    </font>
    <font>
      <sz val="14"/>
      <name val="Cordia New"/>
      <family val="2"/>
    </font>
    <font>
      <sz val="10"/>
      <name val="Arial"/>
      <family val="2"/>
    </font>
    <font>
      <sz val="12"/>
      <name val="Helv"/>
      <charset val="222"/>
    </font>
    <font>
      <sz val="14"/>
      <color indexed="8"/>
      <name val="Angsana New"/>
      <family val="1"/>
    </font>
    <font>
      <b/>
      <sz val="14"/>
      <name val="Angsana New"/>
      <family val="1"/>
    </font>
    <font>
      <i/>
      <sz val="14"/>
      <color indexed="8"/>
      <name val="Angsana New"/>
      <family val="1"/>
    </font>
    <font>
      <sz val="14"/>
      <name val="Angsana New"/>
      <family val="1"/>
    </font>
    <font>
      <sz val="12"/>
      <color indexed="8"/>
      <name val="Angsana New"/>
      <family val="1"/>
    </font>
    <font>
      <sz val="15"/>
      <color theme="1"/>
      <name val="Angsana New"/>
      <family val="1"/>
    </font>
    <font>
      <sz val="15"/>
      <color rgb="FFFF0000"/>
      <name val="Angsana New"/>
      <family val="1"/>
    </font>
    <font>
      <b/>
      <sz val="15"/>
      <color theme="1"/>
      <name val="Angsana New"/>
      <family val="1"/>
    </font>
    <font>
      <sz val="16"/>
      <name val="AngsanaUPC"/>
      <family val="1"/>
    </font>
    <font>
      <sz val="15"/>
      <color theme="0"/>
      <name val="Angsana New"/>
      <family val="1"/>
    </font>
    <font>
      <b/>
      <sz val="15"/>
      <color theme="0"/>
      <name val="Angsana New"/>
      <family val="1"/>
    </font>
    <font>
      <i/>
      <sz val="15"/>
      <color theme="0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15" fillId="0" borderId="0"/>
    <xf numFmtId="0" fontId="10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7" fillId="0" borderId="0"/>
    <xf numFmtId="39" fontId="13" fillId="0" borderId="0"/>
    <xf numFmtId="0" fontId="26" fillId="0" borderId="0"/>
  </cellStyleXfs>
  <cellXfs count="145">
    <xf numFmtId="0" fontId="0" fillId="0" borderId="0" xfId="0"/>
    <xf numFmtId="0" fontId="0" fillId="0" borderId="0" xfId="6" applyFont="1" applyFill="1" applyAlignment="1">
      <alignment vertical="center"/>
    </xf>
    <xf numFmtId="0" fontId="2" fillId="0" borderId="0" xfId="6" applyFont="1" applyFill="1" applyAlignment="1">
      <alignment vertical="center"/>
    </xf>
    <xf numFmtId="39" fontId="2" fillId="0" borderId="0" xfId="2" applyNumberFormat="1" applyFont="1" applyFill="1"/>
    <xf numFmtId="39" fontId="4" fillId="0" borderId="0" xfId="5" applyNumberFormat="1" applyFont="1" applyFill="1" applyAlignment="1">
      <alignment horizontal="left"/>
    </xf>
    <xf numFmtId="0" fontId="12" fillId="0" borderId="0" xfId="7" applyFont="1" applyFill="1" applyAlignment="1">
      <alignment horizontal="center" vertical="center"/>
    </xf>
    <xf numFmtId="43" fontId="2" fillId="0" borderId="0" xfId="1" applyFont="1" applyFill="1" applyAlignment="1">
      <alignment horizontal="right"/>
    </xf>
    <xf numFmtId="43" fontId="4" fillId="0" borderId="0" xfId="5" applyNumberFormat="1" applyFont="1" applyFill="1" applyAlignment="1">
      <alignment horizontal="left"/>
    </xf>
    <xf numFmtId="43" fontId="2" fillId="0" borderId="4" xfId="1" applyFont="1" applyFill="1" applyBorder="1" applyAlignment="1">
      <alignment horizontal="right"/>
    </xf>
    <xf numFmtId="43" fontId="2" fillId="0" borderId="5" xfId="1" applyFont="1" applyFill="1" applyBorder="1" applyAlignment="1">
      <alignment horizontal="right"/>
    </xf>
    <xf numFmtId="39" fontId="2" fillId="0" borderId="0" xfId="5" applyNumberFormat="1" applyFill="1"/>
    <xf numFmtId="43" fontId="2" fillId="0" borderId="0" xfId="1" applyFont="1" applyFill="1" applyAlignment="1">
      <alignment horizontal="right" shrinkToFit="1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43" fontId="4" fillId="0" borderId="0" xfId="1" applyFont="1" applyFill="1"/>
    <xf numFmtId="43" fontId="0" fillId="0" borderId="0" xfId="1" applyFont="1" applyFill="1"/>
    <xf numFmtId="43" fontId="2" fillId="0" borderId="0" xfId="0" applyNumberFormat="1" applyFont="1" applyFill="1"/>
    <xf numFmtId="0" fontId="2" fillId="0" borderId="0" xfId="0" applyFont="1" applyFill="1"/>
    <xf numFmtId="0" fontId="8" fillId="0" borderId="0" xfId="0" applyFont="1" applyFill="1" applyAlignment="1">
      <alignment horizontal="left"/>
    </xf>
    <xf numFmtId="43" fontId="3" fillId="0" borderId="0" xfId="0" applyNumberFormat="1" applyFont="1" applyFill="1" applyAlignment="1">
      <alignment horizontal="left"/>
    </xf>
    <xf numFmtId="43" fontId="6" fillId="0" borderId="0" xfId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3" fontId="0" fillId="0" borderId="1" xfId="1" quotePrefix="1" applyFont="1" applyFill="1" applyBorder="1" applyAlignment="1">
      <alignment horizontal="center"/>
    </xf>
    <xf numFmtId="43" fontId="11" fillId="0" borderId="3" xfId="1" quotePrefix="1" applyFont="1" applyFill="1" applyBorder="1" applyAlignment="1">
      <alignment horizontal="center" vertical="center"/>
    </xf>
    <xf numFmtId="43" fontId="2" fillId="0" borderId="2" xfId="1" applyFont="1" applyFill="1" applyBorder="1"/>
    <xf numFmtId="43" fontId="11" fillId="0" borderId="0" xfId="1" quotePrefix="1" applyFont="1" applyFill="1" applyAlignment="1">
      <alignment horizontal="center" vertical="center"/>
    </xf>
    <xf numFmtId="0" fontId="7" fillId="0" borderId="0" xfId="0" applyFont="1" applyFill="1"/>
    <xf numFmtId="43" fontId="2" fillId="0" borderId="0" xfId="1" applyFont="1" applyFill="1"/>
    <xf numFmtId="43" fontId="12" fillId="0" borderId="0" xfId="1" quotePrefix="1" applyFont="1" applyFill="1" applyAlignment="1">
      <alignment horizontal="center" vertical="center"/>
    </xf>
    <xf numFmtId="43" fontId="0" fillId="0" borderId="0" xfId="1" applyFont="1" applyFill="1" applyAlignment="1">
      <alignment horizontal="right"/>
    </xf>
    <xf numFmtId="38" fontId="2" fillId="0" borderId="0" xfId="0" applyNumberFormat="1" applyFont="1" applyFill="1"/>
    <xf numFmtId="43" fontId="4" fillId="0" borderId="3" xfId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3" fontId="0" fillId="0" borderId="0" xfId="0" applyNumberFormat="1" applyFill="1"/>
    <xf numFmtId="43" fontId="4" fillId="0" borderId="4" xfId="1" applyFont="1" applyFill="1" applyBorder="1"/>
    <xf numFmtId="43" fontId="0" fillId="0" borderId="0" xfId="0" applyNumberFormat="1" applyFill="1"/>
    <xf numFmtId="0" fontId="0" fillId="0" borderId="0" xfId="0" applyFill="1" applyAlignment="1">
      <alignment horizontal="left"/>
    </xf>
    <xf numFmtId="43" fontId="4" fillId="0" borderId="3" xfId="1" applyFont="1" applyFill="1" applyBorder="1" applyAlignment="1">
      <alignment horizontal="right"/>
    </xf>
    <xf numFmtId="43" fontId="4" fillId="0" borderId="0" xfId="1" applyFont="1" applyFill="1" applyAlignment="1">
      <alignment horizontal="right"/>
    </xf>
    <xf numFmtId="43" fontId="4" fillId="0" borderId="2" xfId="1" applyFont="1" applyFill="1" applyBorder="1"/>
    <xf numFmtId="39" fontId="2" fillId="0" borderId="0" xfId="12" applyFont="1" applyFill="1" applyAlignment="1">
      <alignment horizontal="left"/>
    </xf>
    <xf numFmtId="39" fontId="14" fillId="0" borderId="0" xfId="12" applyFont="1" applyFill="1"/>
    <xf numFmtId="1" fontId="14" fillId="0" borderId="0" xfId="3" applyNumberFormat="1" applyFont="1" applyFill="1" applyAlignment="1">
      <alignment horizontal="center"/>
    </xf>
    <xf numFmtId="39" fontId="14" fillId="0" borderId="0" xfId="12" applyFont="1" applyFill="1" applyAlignment="1">
      <alignment horizontal="left"/>
    </xf>
    <xf numFmtId="39" fontId="0" fillId="0" borderId="0" xfId="0" applyNumberFormat="1" applyFill="1" applyAlignment="1">
      <alignment horizontal="center"/>
    </xf>
    <xf numFmtId="39" fontId="2" fillId="0" borderId="0" xfId="0" applyNumberFormat="1" applyFont="1" applyFill="1" applyAlignment="1">
      <alignment horizontal="center"/>
    </xf>
    <xf numFmtId="39" fontId="0" fillId="0" borderId="0" xfId="12" applyFont="1" applyFill="1"/>
    <xf numFmtId="39" fontId="2" fillId="0" borderId="0" xfId="12" applyFont="1" applyFill="1"/>
    <xf numFmtId="0" fontId="9" fillId="0" borderId="0" xfId="0" quotePrefix="1" applyFont="1" applyFill="1" applyAlignment="1">
      <alignment horizontal="center"/>
    </xf>
    <xf numFmtId="43" fontId="0" fillId="0" borderId="4" xfId="1" applyFont="1" applyFill="1" applyBorder="1"/>
    <xf numFmtId="0" fontId="0" fillId="0" borderId="0" xfId="0" quotePrefix="1" applyFill="1" applyAlignment="1">
      <alignment horizontal="left"/>
    </xf>
    <xf numFmtId="43" fontId="0" fillId="0" borderId="2" xfId="1" applyFont="1" applyFill="1" applyBorder="1"/>
    <xf numFmtId="9" fontId="2" fillId="0" borderId="0" xfId="9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43" fontId="5" fillId="0" borderId="0" xfId="0" applyNumberFormat="1" applyFont="1" applyFill="1"/>
    <xf numFmtId="39" fontId="18" fillId="0" borderId="0" xfId="0" applyNumberFormat="1" applyFont="1" applyFill="1" applyAlignment="1">
      <alignment horizontal="center" vertical="center"/>
    </xf>
    <xf numFmtId="43" fontId="18" fillId="0" borderId="0" xfId="1" applyFont="1" applyFill="1" applyAlignment="1">
      <alignment vertical="center"/>
    </xf>
    <xf numFmtId="39" fontId="18" fillId="0" borderId="0" xfId="0" applyNumberFormat="1" applyFont="1" applyFill="1" applyAlignment="1">
      <alignment vertical="center"/>
    </xf>
    <xf numFmtId="39" fontId="21" fillId="0" borderId="0" xfId="5" applyNumberFormat="1" applyFont="1" applyFill="1" applyAlignment="1">
      <alignment horizontal="center" vertical="center"/>
    </xf>
    <xf numFmtId="39" fontId="19" fillId="0" borderId="0" xfId="5" applyNumberFormat="1" applyFont="1" applyFill="1" applyAlignment="1">
      <alignment horizontal="center" vertical="center"/>
    </xf>
    <xf numFmtId="39" fontId="20" fillId="0" borderId="0" xfId="0" applyNumberFormat="1" applyFont="1" applyFill="1" applyAlignment="1">
      <alignment horizontal="center" vertical="center"/>
    </xf>
    <xf numFmtId="0" fontId="21" fillId="0" borderId="2" xfId="3" quotePrefix="1" applyNumberFormat="1" applyFont="1" applyFill="1" applyBorder="1" applyAlignment="1">
      <alignment horizontal="center" vertical="center"/>
    </xf>
    <xf numFmtId="0" fontId="21" fillId="0" borderId="1" xfId="3" quotePrefix="1" applyNumberFormat="1" applyFont="1" applyFill="1" applyBorder="1" applyAlignment="1">
      <alignment horizontal="center" vertical="center"/>
    </xf>
    <xf numFmtId="0" fontId="21" fillId="0" borderId="0" xfId="6" applyFont="1" applyFill="1" applyAlignment="1">
      <alignment vertical="center"/>
    </xf>
    <xf numFmtId="0" fontId="21" fillId="0" borderId="1" xfId="3" applyNumberFormat="1" applyFont="1" applyFill="1" applyBorder="1" applyAlignment="1">
      <alignment horizontal="center" vertical="center"/>
    </xf>
    <xf numFmtId="43" fontId="18" fillId="0" borderId="1" xfId="1" applyFont="1" applyFill="1" applyBorder="1" applyAlignment="1">
      <alignment vertical="center"/>
    </xf>
    <xf numFmtId="43" fontId="18" fillId="0" borderId="2" xfId="1" applyFont="1" applyFill="1" applyBorder="1" applyAlignment="1">
      <alignment vertical="center"/>
    </xf>
    <xf numFmtId="43" fontId="18" fillId="0" borderId="3" xfId="1" applyFont="1" applyFill="1" applyBorder="1" applyAlignment="1">
      <alignment vertical="center"/>
    </xf>
    <xf numFmtId="38" fontId="18" fillId="0" borderId="0" xfId="1" applyNumberFormat="1" applyFont="1" applyFill="1" applyAlignment="1">
      <alignment vertical="center"/>
    </xf>
    <xf numFmtId="39" fontId="20" fillId="0" borderId="0" xfId="0" applyNumberFormat="1" applyFont="1" applyFill="1" applyAlignment="1">
      <alignment horizontal="center" vertical="center"/>
    </xf>
    <xf numFmtId="40" fontId="18" fillId="0" borderId="0" xfId="0" applyNumberFormat="1" applyFont="1" applyFill="1" applyAlignment="1">
      <alignment vertical="center"/>
    </xf>
    <xf numFmtId="43" fontId="18" fillId="0" borderId="0" xfId="1" applyFont="1" applyFill="1" applyAlignment="1">
      <alignment horizontal="center" vertical="center"/>
    </xf>
    <xf numFmtId="43" fontId="18" fillId="0" borderId="5" xfId="1" applyFont="1" applyFill="1" applyBorder="1" applyAlignment="1">
      <alignment vertical="center"/>
    </xf>
    <xf numFmtId="39" fontId="18" fillId="0" borderId="0" xfId="4" applyNumberFormat="1" applyFont="1" applyFill="1" applyAlignment="1">
      <alignment vertical="center"/>
    </xf>
    <xf numFmtId="39" fontId="20" fillId="0" borderId="0" xfId="0" applyNumberFormat="1" applyFont="1" applyFill="1" applyAlignment="1">
      <alignment vertical="center"/>
    </xf>
    <xf numFmtId="39" fontId="11" fillId="0" borderId="0" xfId="7" applyNumberFormat="1" applyFont="1" applyFill="1" applyAlignment="1">
      <alignment horizontal="center" vertical="center"/>
    </xf>
    <xf numFmtId="39" fontId="11" fillId="0" borderId="0" xfId="7" applyNumberFormat="1" applyFont="1" applyFill="1" applyAlignment="1">
      <alignment vertical="center"/>
    </xf>
    <xf numFmtId="39" fontId="11" fillId="0" borderId="0" xfId="7" applyNumberFormat="1" applyFont="1" applyFill="1" applyAlignment="1">
      <alignment horizontal="centerContinuous" vertical="center"/>
    </xf>
    <xf numFmtId="39" fontId="12" fillId="0" borderId="0" xfId="7" applyNumberFormat="1" applyFont="1" applyFill="1" applyAlignment="1">
      <alignment horizontal="centerContinuous" vertical="center"/>
    </xf>
    <xf numFmtId="39" fontId="12" fillId="0" borderId="0" xfId="7" applyNumberFormat="1" applyFont="1" applyFill="1" applyAlignment="1">
      <alignment vertical="center"/>
    </xf>
    <xf numFmtId="39" fontId="11" fillId="0" borderId="0" xfId="7" applyNumberFormat="1" applyFont="1" applyFill="1" applyAlignment="1">
      <alignment horizontal="center" vertical="center"/>
    </xf>
    <xf numFmtId="39" fontId="12" fillId="0" borderId="0" xfId="7" applyNumberFormat="1" applyFont="1" applyFill="1" applyAlignment="1">
      <alignment horizontal="center" vertical="center"/>
    </xf>
    <xf numFmtId="39" fontId="11" fillId="0" borderId="1" xfId="10" applyNumberFormat="1" applyFont="1" applyFill="1" applyBorder="1" applyAlignment="1">
      <alignment horizontal="center" vertical="center"/>
    </xf>
    <xf numFmtId="39" fontId="11" fillId="0" borderId="1" xfId="7" applyNumberFormat="1" applyFont="1" applyFill="1" applyBorder="1" applyAlignment="1">
      <alignment horizontal="center" vertical="center"/>
    </xf>
    <xf numFmtId="39" fontId="22" fillId="0" borderId="2" xfId="7" applyNumberFormat="1" applyFont="1" applyFill="1" applyBorder="1" applyAlignment="1">
      <alignment horizontal="center" vertical="center"/>
    </xf>
    <xf numFmtId="39" fontId="11" fillId="0" borderId="2" xfId="7" applyNumberFormat="1" applyFont="1" applyFill="1" applyBorder="1" applyAlignment="1">
      <alignment vertical="center"/>
    </xf>
    <xf numFmtId="39" fontId="11" fillId="0" borderId="2" xfId="7" applyNumberFormat="1" applyFont="1" applyFill="1" applyBorder="1" applyAlignment="1">
      <alignment horizontal="center" vertical="center"/>
    </xf>
    <xf numFmtId="39" fontId="11" fillId="0" borderId="0" xfId="7" applyNumberFormat="1" applyFont="1" applyFill="1" applyAlignment="1">
      <alignment horizontal="center" vertical="center" wrapText="1"/>
    </xf>
    <xf numFmtId="39" fontId="11" fillId="0" borderId="1" xfId="7" applyNumberFormat="1" applyFont="1" applyFill="1" applyBorder="1" applyAlignment="1">
      <alignment horizontal="center" vertical="center"/>
    </xf>
    <xf numFmtId="39" fontId="22" fillId="0" borderId="1" xfId="7" applyNumberFormat="1" applyFont="1" applyFill="1" applyBorder="1" applyAlignment="1">
      <alignment horizontal="center" vertical="center"/>
    </xf>
    <xf numFmtId="39" fontId="11" fillId="0" borderId="1" xfId="7" applyNumberFormat="1" applyFont="1" applyFill="1" applyBorder="1" applyAlignment="1">
      <alignment horizontal="center" vertical="center" wrapText="1"/>
    </xf>
    <xf numFmtId="0" fontId="12" fillId="0" borderId="0" xfId="7" applyFont="1" applyFill="1" applyAlignment="1">
      <alignment vertical="center"/>
    </xf>
    <xf numFmtId="43" fontId="11" fillId="0" borderId="0" xfId="1" applyFont="1" applyFill="1" applyAlignment="1">
      <alignment vertical="center"/>
    </xf>
    <xf numFmtId="39" fontId="23" fillId="0" borderId="0" xfId="7" applyNumberFormat="1" applyFont="1" applyFill="1" applyAlignment="1">
      <alignment vertical="center"/>
    </xf>
    <xf numFmtId="43" fontId="11" fillId="0" borderId="0" xfId="1" applyFont="1" applyFill="1" applyAlignment="1">
      <alignment horizontal="right" vertical="center"/>
    </xf>
    <xf numFmtId="43" fontId="11" fillId="0" borderId="2" xfId="1" applyFont="1" applyFill="1" applyBorder="1" applyAlignment="1">
      <alignment vertical="center"/>
    </xf>
    <xf numFmtId="43" fontId="11" fillId="0" borderId="5" xfId="1" applyFont="1" applyFill="1" applyBorder="1" applyAlignment="1">
      <alignment vertical="center"/>
    </xf>
    <xf numFmtId="39" fontId="11" fillId="0" borderId="0" xfId="1" applyNumberFormat="1" applyFont="1" applyFill="1" applyAlignment="1">
      <alignment vertical="center"/>
    </xf>
    <xf numFmtId="167" fontId="11" fillId="0" borderId="1" xfId="10" applyNumberFormat="1" applyFont="1" applyFill="1" applyBorder="1" applyAlignment="1">
      <alignment horizontal="center" vertical="center"/>
    </xf>
    <xf numFmtId="167" fontId="11" fillId="0" borderId="3" xfId="10" applyNumberFormat="1" applyFont="1" applyFill="1" applyBorder="1" applyAlignment="1">
      <alignment horizontal="center" vertical="center"/>
    </xf>
    <xf numFmtId="167" fontId="11" fillId="0" borderId="0" xfId="10" applyNumberFormat="1" applyFont="1" applyFill="1" applyAlignment="1">
      <alignment horizontal="center" vertical="center"/>
    </xf>
    <xf numFmtId="39" fontId="22" fillId="0" borderId="0" xfId="7" applyNumberFormat="1" applyFont="1" applyFill="1" applyAlignment="1">
      <alignment horizontal="center" wrapText="1"/>
    </xf>
    <xf numFmtId="39" fontId="22" fillId="0" borderId="1" xfId="7" applyNumberFormat="1" applyFont="1" applyFill="1" applyBorder="1" applyAlignment="1">
      <alignment horizontal="center" wrapText="1"/>
    </xf>
    <xf numFmtId="43" fontId="11" fillId="0" borderId="1" xfId="1" applyFont="1" applyFill="1" applyBorder="1" applyAlignment="1">
      <alignment vertical="center"/>
    </xf>
    <xf numFmtId="39" fontId="23" fillId="0" borderId="0" xfId="7" applyNumberFormat="1" applyFont="1" applyFill="1" applyAlignment="1">
      <alignment horizontal="left" vertical="center" indent="2"/>
    </xf>
    <xf numFmtId="0" fontId="3" fillId="0" borderId="0" xfId="0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39" fontId="2" fillId="0" borderId="0" xfId="5" applyNumberFormat="1" applyFill="1" applyAlignment="1">
      <alignment horizontal="center"/>
    </xf>
    <xf numFmtId="39" fontId="11" fillId="0" borderId="1" xfId="1" applyNumberFormat="1" applyFont="1" applyFill="1" applyBorder="1"/>
    <xf numFmtId="39" fontId="12" fillId="0" borderId="1" xfId="1" applyNumberFormat="1" applyFont="1" applyFill="1" applyBorder="1" applyAlignment="1">
      <alignment horizontal="center"/>
    </xf>
    <xf numFmtId="39" fontId="11" fillId="0" borderId="2" xfId="1" applyNumberFormat="1" applyFont="1" applyFill="1" applyBorder="1" applyAlignment="1">
      <alignment horizontal="center"/>
    </xf>
    <xf numFmtId="39" fontId="4" fillId="0" borderId="0" xfId="5" applyNumberFormat="1" applyFont="1" applyFill="1" applyAlignment="1">
      <alignment horizontal="centerContinuous" shrinkToFit="1"/>
    </xf>
    <xf numFmtId="39" fontId="12" fillId="0" borderId="0" xfId="0" applyNumberFormat="1" applyFont="1" applyFill="1" applyAlignment="1">
      <alignment horizontal="center"/>
    </xf>
    <xf numFmtId="49" fontId="0" fillId="0" borderId="3" xfId="3" applyNumberFormat="1" applyFont="1" applyFill="1" applyBorder="1" applyAlignment="1">
      <alignment horizontal="center" vertical="center"/>
    </xf>
    <xf numFmtId="49" fontId="2" fillId="0" borderId="0" xfId="6" applyNumberFormat="1" applyFont="1" applyFill="1" applyAlignment="1">
      <alignment horizontal="center" vertical="center"/>
    </xf>
    <xf numFmtId="49" fontId="0" fillId="0" borderId="0" xfId="3" applyNumberFormat="1" applyFont="1" applyFill="1" applyAlignment="1">
      <alignment horizontal="center" vertical="center"/>
    </xf>
    <xf numFmtId="43" fontId="2" fillId="0" borderId="0" xfId="1" quotePrefix="1" applyFont="1" applyFill="1"/>
    <xf numFmtId="43" fontId="2" fillId="0" borderId="0" xfId="1" applyFont="1" applyFill="1" applyAlignment="1">
      <alignment horizontal="center"/>
    </xf>
    <xf numFmtId="43" fontId="2" fillId="0" borderId="0" xfId="5" applyNumberFormat="1" applyFill="1" applyAlignment="1">
      <alignment horizontal="center"/>
    </xf>
    <xf numFmtId="39" fontId="4" fillId="0" borderId="0" xfId="5" applyNumberFormat="1" applyFont="1" applyFill="1"/>
    <xf numFmtId="39" fontId="23" fillId="0" borderId="0" xfId="5" applyNumberFormat="1" applyFont="1" applyFill="1"/>
    <xf numFmtId="39" fontId="24" fillId="0" borderId="0" xfId="5" applyNumberFormat="1" applyFont="1" applyFill="1"/>
    <xf numFmtId="43" fontId="2" fillId="0" borderId="2" xfId="1" applyFont="1" applyFill="1" applyBorder="1" applyAlignment="1">
      <alignment horizontal="right"/>
    </xf>
    <xf numFmtId="43" fontId="2" fillId="0" borderId="0" xfId="5" applyNumberFormat="1" applyFill="1"/>
    <xf numFmtId="39" fontId="25" fillId="0" borderId="0" xfId="5" applyNumberFormat="1" applyFont="1" applyFill="1"/>
    <xf numFmtId="39" fontId="23" fillId="0" borderId="0" xfId="2" applyNumberFormat="1" applyFont="1" applyFill="1"/>
    <xf numFmtId="43" fontId="2" fillId="0" borderId="3" xfId="1" applyFont="1" applyFill="1" applyBorder="1" applyAlignment="1">
      <alignment horizontal="right"/>
    </xf>
    <xf numFmtId="39" fontId="6" fillId="0" borderId="0" xfId="5" applyNumberFormat="1" applyFont="1" applyFill="1"/>
    <xf numFmtId="39" fontId="0" fillId="0" borderId="0" xfId="5" applyNumberFormat="1" applyFont="1" applyFill="1"/>
    <xf numFmtId="0" fontId="4" fillId="0" borderId="0" xfId="6" applyFont="1" applyFill="1" applyAlignment="1">
      <alignment vertical="center"/>
    </xf>
    <xf numFmtId="0" fontId="27" fillId="0" borderId="0" xfId="6" applyFont="1" applyFill="1" applyAlignment="1">
      <alignment vertical="center"/>
    </xf>
    <xf numFmtId="39" fontId="27" fillId="0" borderId="0" xfId="2" applyNumberFormat="1" applyFont="1" applyFill="1"/>
    <xf numFmtId="39" fontId="28" fillId="0" borderId="0" xfId="5" applyNumberFormat="1" applyFont="1" applyFill="1" applyAlignment="1">
      <alignment horizontal="left"/>
    </xf>
    <xf numFmtId="0" fontId="29" fillId="0" borderId="0" xfId="7" applyFont="1" applyFill="1" applyAlignment="1">
      <alignment horizontal="center" vertical="center"/>
    </xf>
    <xf numFmtId="165" fontId="27" fillId="0" borderId="0" xfId="2" applyNumberFormat="1" applyFont="1" applyFill="1" applyAlignment="1">
      <alignment horizontal="right"/>
    </xf>
    <xf numFmtId="165" fontId="28" fillId="0" borderId="0" xfId="5" applyNumberFormat="1" applyFont="1" applyFill="1" applyAlignment="1">
      <alignment horizontal="left"/>
    </xf>
    <xf numFmtId="39" fontId="27" fillId="0" borderId="0" xfId="5" applyNumberFormat="1" applyFont="1" applyFill="1"/>
    <xf numFmtId="166" fontId="2" fillId="0" borderId="0" xfId="2" applyFont="1" applyFill="1" applyAlignment="1">
      <alignment horizontal="right"/>
    </xf>
    <xf numFmtId="167" fontId="2" fillId="0" borderId="0" xfId="2" applyNumberFormat="1" applyFont="1" applyFill="1" applyAlignment="1">
      <alignment horizontal="right"/>
    </xf>
    <xf numFmtId="39" fontId="2" fillId="0" borderId="0" xfId="11" applyNumberFormat="1" applyFont="1" applyFill="1" applyAlignment="1">
      <alignment horizontal="centerContinuous" vertical="center"/>
    </xf>
  </cellXfs>
  <cellStyles count="14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Normal" xfId="0" builtinId="0"/>
    <cellStyle name="Normal 2" xfId="5" xr:uid="{00000000-0005-0000-0000-000005000000}"/>
    <cellStyle name="Normal 2 2" xfId="13" xr:uid="{00000000-0005-0000-0000-000006000000}"/>
    <cellStyle name="Normal 3" xfId="6" xr:uid="{00000000-0005-0000-0000-000007000000}"/>
    <cellStyle name="Normal 4" xfId="7" xr:uid="{00000000-0005-0000-0000-000008000000}"/>
    <cellStyle name="Normal 5" xfId="8" xr:uid="{00000000-0005-0000-0000-000009000000}"/>
    <cellStyle name="Percent" xfId="9" builtinId="5"/>
    <cellStyle name="เครื่องหมายจุลภาค 2" xfId="10" xr:uid="{00000000-0005-0000-0000-00000B000000}"/>
    <cellStyle name="ปกติ 4" xfId="11" xr:uid="{00000000-0005-0000-0000-00000C000000}"/>
    <cellStyle name="ปกติ_Sheet1" xfId="12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es_saga/Dropbox/&#3650;&#3615;&#3621;&#3648;&#3604;&#3629;&#3619;&#3660;&#3607;&#3637;&#3617;%20DIA/Thai%20Health/&#3611;&#3637;%2059/Yearend%2059/Draft%20&#3591;&#3610;&#3585;&#3634;&#3619;&#3648;&#3591;&#3636;&#3609;/&#3591;&#3610;&#3585;&#3634;&#3619;&#3648;&#3591;&#3636;&#3609;&#3593;&#3610;&#3633;&#3610;&#3626;&#3640;&#3604;&#3607;&#3657;&#3634;&#3618;/TH444%20(T2)%20Q4-5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EQ "/>
      <sheetName val="CF "/>
    </sheetNames>
    <sheetDataSet>
      <sheetData sheetId="0" refreshError="1">
        <row r="5">
          <cell r="G5" t="str">
            <v>(หน่วย : บาท)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36"/>
  <sheetViews>
    <sheetView tabSelected="1" view="pageBreakPreview" zoomScaleNormal="80" zoomScaleSheetLayoutView="100" workbookViewId="0">
      <selection activeCell="K78" sqref="K78"/>
    </sheetView>
  </sheetViews>
  <sheetFormatPr defaultColWidth="10.8984375" defaultRowHeight="22.5" customHeight="1"/>
  <cols>
    <col min="1" max="3" width="1.8984375" style="20" customWidth="1"/>
    <col min="4" max="4" width="13.8984375" style="20" customWidth="1"/>
    <col min="5" max="5" width="18.8984375" style="20" customWidth="1"/>
    <col min="6" max="6" width="9.59765625" style="16" customWidth="1"/>
    <col min="7" max="7" width="1.3984375" style="20" customWidth="1"/>
    <col min="8" max="8" width="15.69921875" style="19" customWidth="1"/>
    <col min="9" max="9" width="1.3984375" style="19" customWidth="1"/>
    <col min="10" max="10" width="15.69921875" style="19" customWidth="1"/>
    <col min="11" max="11" width="1.3984375" style="19" customWidth="1"/>
    <col min="12" max="12" width="15.69921875" style="19" customWidth="1"/>
    <col min="13" max="13" width="1.09765625" style="19" customWidth="1"/>
    <col min="14" max="14" width="15.69921875" style="19" customWidth="1"/>
    <col min="15" max="15" width="1.3984375" style="19" customWidth="1"/>
    <col min="16" max="16" width="15.69921875" style="19" customWidth="1"/>
    <col min="17" max="17" width="1.3984375" style="19" customWidth="1"/>
    <col min="18" max="18" width="15.69921875" style="19" customWidth="1"/>
    <col min="19" max="19" width="15.59765625" style="20" bestFit="1" customWidth="1"/>
    <col min="20" max="20" width="6.3984375" style="20" customWidth="1"/>
    <col min="21" max="21" width="10.8984375" style="20"/>
    <col min="22" max="22" width="14.09765625" style="20" bestFit="1" customWidth="1"/>
    <col min="23" max="23" width="10.8984375" style="20"/>
    <col min="24" max="24" width="14.59765625" style="20" bestFit="1" customWidth="1"/>
    <col min="25" max="25" width="15.296875" style="20" bestFit="1" customWidth="1"/>
    <col min="26" max="16384" width="10.8984375" style="20"/>
  </cols>
  <sheetData>
    <row r="1" spans="1:19" s="13" customFormat="1" ht="22.5" customHeight="1">
      <c r="A1" s="12" t="s">
        <v>110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9" s="13" customFormat="1" ht="22.5" customHeight="1">
      <c r="A2" s="12" t="s">
        <v>38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9" s="13" customFormat="1" ht="22.5" customHeight="1">
      <c r="A3" s="12" t="s">
        <v>112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9" ht="22.5" customHeight="1">
      <c r="A4" s="14"/>
      <c r="B4" s="15"/>
      <c r="C4" s="15"/>
      <c r="D4" s="15"/>
      <c r="E4" s="15"/>
      <c r="G4" s="15"/>
      <c r="H4" s="17"/>
      <c r="I4" s="18"/>
      <c r="J4" s="17"/>
      <c r="L4" s="17"/>
      <c r="M4" s="17"/>
      <c r="N4" s="17"/>
      <c r="O4" s="18"/>
      <c r="P4" s="17"/>
      <c r="R4" s="17"/>
    </row>
    <row r="5" spans="1:19" s="13" customFormat="1" ht="22.5" customHeight="1">
      <c r="F5" s="21"/>
      <c r="H5" s="22"/>
      <c r="I5" s="22"/>
      <c r="J5" s="22"/>
      <c r="K5" s="22"/>
      <c r="L5" s="22"/>
      <c r="M5" s="22"/>
      <c r="N5" s="22"/>
      <c r="O5" s="22"/>
      <c r="P5" s="22"/>
      <c r="Q5" s="22"/>
      <c r="R5" s="23" t="s">
        <v>45</v>
      </c>
    </row>
    <row r="6" spans="1:19" ht="22.5" customHeight="1">
      <c r="F6" s="24"/>
      <c r="H6" s="25" t="s">
        <v>94</v>
      </c>
      <c r="I6" s="25"/>
      <c r="J6" s="25"/>
      <c r="K6" s="25"/>
      <c r="L6" s="25"/>
      <c r="M6" s="23"/>
      <c r="N6" s="25" t="s">
        <v>95</v>
      </c>
      <c r="O6" s="25"/>
      <c r="P6" s="25"/>
      <c r="Q6" s="25"/>
      <c r="R6" s="25"/>
    </row>
    <row r="7" spans="1:19" ht="22.5" customHeight="1">
      <c r="F7" s="24" t="s">
        <v>18</v>
      </c>
      <c r="H7" s="26" t="s">
        <v>108</v>
      </c>
      <c r="I7" s="27"/>
      <c r="J7" s="26" t="s">
        <v>104</v>
      </c>
      <c r="K7" s="27"/>
      <c r="L7" s="26" t="s">
        <v>135</v>
      </c>
      <c r="M7" s="28"/>
      <c r="N7" s="26" t="s">
        <v>108</v>
      </c>
      <c r="O7" s="27"/>
      <c r="P7" s="26" t="s">
        <v>104</v>
      </c>
      <c r="Q7" s="27"/>
      <c r="R7" s="26" t="s">
        <v>135</v>
      </c>
    </row>
    <row r="8" spans="1:19" ht="22.5" customHeight="1">
      <c r="A8" s="29" t="s">
        <v>0</v>
      </c>
      <c r="F8" s="24"/>
      <c r="H8" s="28"/>
      <c r="I8" s="30"/>
      <c r="J8" s="31"/>
      <c r="L8" s="28"/>
      <c r="M8" s="28"/>
      <c r="N8" s="28"/>
      <c r="O8" s="30"/>
      <c r="P8" s="31"/>
      <c r="R8" s="28"/>
    </row>
    <row r="9" spans="1:19" ht="22.5" customHeight="1">
      <c r="A9" s="29" t="s">
        <v>3</v>
      </c>
    </row>
    <row r="10" spans="1:19" ht="22.5" customHeight="1">
      <c r="A10" s="15" t="s">
        <v>24</v>
      </c>
      <c r="B10" s="15"/>
      <c r="C10" s="15"/>
      <c r="D10" s="15"/>
      <c r="E10" s="15"/>
      <c r="F10" s="24">
        <v>5</v>
      </c>
      <c r="G10" s="15"/>
      <c r="H10" s="6">
        <f>11478858.14-1179773.17</f>
        <v>10299084.970000001</v>
      </c>
      <c r="I10" s="30"/>
      <c r="J10" s="6">
        <v>21893616.849999998</v>
      </c>
      <c r="K10" s="30"/>
      <c r="L10" s="30">
        <v>12337226.530000001</v>
      </c>
      <c r="M10" s="30"/>
      <c r="N10" s="32">
        <v>5929478.8900000006</v>
      </c>
      <c r="O10" s="18"/>
      <c r="P10" s="32">
        <v>17329935.460000001</v>
      </c>
      <c r="Q10" s="30"/>
      <c r="R10" s="30">
        <v>11996252.270000001</v>
      </c>
    </row>
    <row r="11" spans="1:19" ht="22.5" customHeight="1">
      <c r="A11" s="15" t="s">
        <v>136</v>
      </c>
      <c r="B11" s="15"/>
      <c r="C11" s="15"/>
      <c r="D11" s="15"/>
      <c r="E11" s="15"/>
      <c r="F11" s="24">
        <v>6</v>
      </c>
      <c r="G11" s="15"/>
      <c r="H11" s="6">
        <v>92186273.359999999</v>
      </c>
      <c r="I11" s="18"/>
      <c r="J11" s="6">
        <v>93126067.710000008</v>
      </c>
      <c r="K11" s="30"/>
      <c r="L11" s="30">
        <v>87333671.569999993</v>
      </c>
      <c r="M11" s="30"/>
      <c r="N11" s="6">
        <v>89537500.040000007</v>
      </c>
      <c r="O11" s="18"/>
      <c r="P11" s="32">
        <v>91343585.179999992</v>
      </c>
      <c r="Q11" s="30"/>
      <c r="R11" s="30">
        <v>86813137.899999991</v>
      </c>
      <c r="S11" s="33"/>
    </row>
    <row r="12" spans="1:19" ht="22.5" customHeight="1">
      <c r="A12" s="15" t="s">
        <v>126</v>
      </c>
      <c r="B12" s="15"/>
      <c r="C12" s="15"/>
      <c r="D12" s="15"/>
      <c r="E12" s="15"/>
      <c r="F12" s="24">
        <v>24</v>
      </c>
      <c r="G12" s="15"/>
      <c r="H12" s="32">
        <v>0</v>
      </c>
      <c r="I12" s="18"/>
      <c r="J12" s="6">
        <v>0</v>
      </c>
      <c r="K12" s="30"/>
      <c r="L12" s="30">
        <v>0</v>
      </c>
      <c r="M12" s="30"/>
      <c r="N12" s="6">
        <v>8000000</v>
      </c>
      <c r="O12" s="18"/>
      <c r="P12" s="32">
        <v>0</v>
      </c>
      <c r="Q12" s="30"/>
      <c r="R12" s="30">
        <v>0</v>
      </c>
      <c r="S12" s="33"/>
    </row>
    <row r="13" spans="1:19" ht="22.5" customHeight="1">
      <c r="A13" s="15" t="s">
        <v>30</v>
      </c>
      <c r="B13" s="15"/>
      <c r="C13" s="15"/>
      <c r="D13" s="15"/>
      <c r="E13" s="15"/>
      <c r="F13" s="24">
        <v>7</v>
      </c>
      <c r="G13" s="15"/>
      <c r="H13" s="6">
        <v>190067950.06999999</v>
      </c>
      <c r="I13" s="18"/>
      <c r="J13" s="6">
        <v>150962695.18000001</v>
      </c>
      <c r="K13" s="30"/>
      <c r="L13" s="30">
        <v>127761183.27000001</v>
      </c>
      <c r="M13" s="30"/>
      <c r="N13" s="6">
        <v>184487334.73999998</v>
      </c>
      <c r="O13" s="18"/>
      <c r="P13" s="32">
        <v>145853381.77000001</v>
      </c>
      <c r="Q13" s="30"/>
      <c r="R13" s="30">
        <v>119326041.65000001</v>
      </c>
    </row>
    <row r="14" spans="1:19" ht="22.5" customHeight="1">
      <c r="A14" s="14" t="s">
        <v>4</v>
      </c>
      <c r="B14" s="15"/>
      <c r="C14" s="15"/>
      <c r="D14" s="15"/>
      <c r="E14" s="15"/>
      <c r="G14" s="15"/>
      <c r="H14" s="34">
        <f>SUM(H10:H13)</f>
        <v>292553308.39999998</v>
      </c>
      <c r="I14" s="18"/>
      <c r="J14" s="34">
        <f>SUM(J10:J13)</f>
        <v>265982379.74000001</v>
      </c>
      <c r="K14" s="30"/>
      <c r="L14" s="34">
        <f>SUM(L10:L13)</f>
        <v>227432081.37</v>
      </c>
      <c r="M14" s="17"/>
      <c r="N14" s="34">
        <f>SUM(N10:N13)</f>
        <v>287954313.66999996</v>
      </c>
      <c r="O14" s="18"/>
      <c r="P14" s="34">
        <f>SUM(P10:P13)</f>
        <v>254526902.41</v>
      </c>
      <c r="Q14" s="30"/>
      <c r="R14" s="34">
        <f>SUM(R10:R13)</f>
        <v>218135431.81999999</v>
      </c>
    </row>
    <row r="15" spans="1:19" ht="22.5" customHeight="1">
      <c r="A15" s="14"/>
      <c r="B15" s="15"/>
      <c r="C15" s="15"/>
      <c r="D15" s="15"/>
      <c r="E15" s="15"/>
      <c r="G15" s="15"/>
      <c r="H15" s="35"/>
      <c r="I15" s="35"/>
      <c r="J15" s="18"/>
      <c r="K15" s="30"/>
      <c r="L15" s="30"/>
      <c r="M15" s="30"/>
      <c r="N15" s="35"/>
      <c r="O15" s="18"/>
      <c r="P15" s="18"/>
      <c r="Q15" s="36"/>
      <c r="R15" s="36"/>
    </row>
    <row r="16" spans="1:19" ht="22.5" customHeight="1">
      <c r="A16" s="29" t="s">
        <v>5</v>
      </c>
      <c r="B16" s="15"/>
      <c r="C16" s="15"/>
      <c r="D16" s="15"/>
      <c r="E16" s="15"/>
      <c r="G16" s="15"/>
      <c r="H16" s="18"/>
      <c r="I16" s="18"/>
      <c r="J16" s="18"/>
      <c r="K16" s="30"/>
      <c r="L16" s="30"/>
      <c r="M16" s="30"/>
      <c r="N16" s="18"/>
      <c r="O16" s="18"/>
      <c r="P16" s="18"/>
      <c r="Q16" s="30"/>
      <c r="R16" s="30"/>
    </row>
    <row r="17" spans="1:20" ht="22.5" customHeight="1">
      <c r="A17" s="15" t="s">
        <v>195</v>
      </c>
      <c r="B17" s="15"/>
      <c r="C17" s="15"/>
      <c r="D17" s="15"/>
      <c r="E17" s="15"/>
      <c r="G17" s="15"/>
      <c r="H17" s="18">
        <v>1179773.17</v>
      </c>
      <c r="I17" s="18"/>
      <c r="J17" s="18">
        <v>0</v>
      </c>
      <c r="K17" s="30"/>
      <c r="L17" s="30">
        <v>0</v>
      </c>
      <c r="M17" s="30"/>
      <c r="N17" s="18">
        <v>1179773.17</v>
      </c>
      <c r="O17" s="18"/>
      <c r="P17" s="18">
        <v>0</v>
      </c>
      <c r="Q17" s="30"/>
      <c r="R17" s="30">
        <v>0</v>
      </c>
    </row>
    <row r="18" spans="1:20" ht="22.5" customHeight="1">
      <c r="A18" s="15" t="s">
        <v>127</v>
      </c>
      <c r="B18" s="15"/>
      <c r="C18" s="15"/>
      <c r="D18" s="15"/>
      <c r="E18" s="15"/>
      <c r="F18" s="24">
        <v>8</v>
      </c>
      <c r="G18" s="15"/>
      <c r="H18" s="30">
        <v>0</v>
      </c>
      <c r="I18" s="18"/>
      <c r="J18" s="30">
        <v>0</v>
      </c>
      <c r="K18" s="30"/>
      <c r="L18" s="30">
        <v>0</v>
      </c>
      <c r="M18" s="30"/>
      <c r="N18" s="30">
        <f>35867782.8-17673982.8</f>
        <v>18193799.999999996</v>
      </c>
      <c r="O18" s="18"/>
      <c r="P18" s="30">
        <v>0</v>
      </c>
      <c r="Q18" s="30"/>
      <c r="R18" s="30">
        <v>0</v>
      </c>
    </row>
    <row r="19" spans="1:20" ht="22.5" customHeight="1">
      <c r="A19" s="15" t="s">
        <v>31</v>
      </c>
      <c r="B19" s="15"/>
      <c r="C19" s="15"/>
      <c r="D19" s="15"/>
      <c r="E19" s="15"/>
      <c r="F19" s="24">
        <v>9</v>
      </c>
      <c r="G19" s="15"/>
      <c r="H19" s="30">
        <v>139558112.33000001</v>
      </c>
      <c r="I19" s="18"/>
      <c r="J19" s="30">
        <v>111948443.18999994</v>
      </c>
      <c r="K19" s="30"/>
      <c r="L19" s="30">
        <v>82327001.539999992</v>
      </c>
      <c r="M19" s="30"/>
      <c r="N19" s="30">
        <v>134341338.43000001</v>
      </c>
      <c r="O19" s="18"/>
      <c r="P19" s="30">
        <v>106009882.89999995</v>
      </c>
      <c r="Q19" s="30"/>
      <c r="R19" s="30">
        <v>74316451.789999992</v>
      </c>
    </row>
    <row r="20" spans="1:20" ht="22.5" customHeight="1">
      <c r="A20" s="15" t="s">
        <v>148</v>
      </c>
      <c r="B20" s="15"/>
      <c r="C20" s="15"/>
      <c r="D20" s="15"/>
      <c r="E20" s="15"/>
      <c r="F20" s="24">
        <v>10</v>
      </c>
      <c r="G20" s="15"/>
      <c r="H20" s="30">
        <v>1347729.9</v>
      </c>
      <c r="I20" s="18"/>
      <c r="J20" s="30">
        <v>1816034.3299999996</v>
      </c>
      <c r="K20" s="30"/>
      <c r="L20" s="30">
        <v>2914971.7300000004</v>
      </c>
      <c r="M20" s="30"/>
      <c r="N20" s="30">
        <v>1158450.4600000009</v>
      </c>
      <c r="O20" s="18"/>
      <c r="P20" s="30">
        <v>1608919.2699999996</v>
      </c>
      <c r="Q20" s="30"/>
      <c r="R20" s="30">
        <v>2905612.49</v>
      </c>
    </row>
    <row r="21" spans="1:20" ht="22.5" customHeight="1">
      <c r="A21" s="15" t="s">
        <v>34</v>
      </c>
      <c r="B21" s="15"/>
      <c r="C21" s="15"/>
      <c r="D21" s="15"/>
      <c r="E21" s="15"/>
      <c r="F21" s="24">
        <v>11</v>
      </c>
      <c r="G21" s="15"/>
      <c r="H21" s="30">
        <v>6320586.9499999965</v>
      </c>
      <c r="I21" s="18"/>
      <c r="J21" s="30">
        <v>4049784.73</v>
      </c>
      <c r="K21" s="30"/>
      <c r="L21" s="30">
        <v>4026025.68</v>
      </c>
      <c r="M21" s="30"/>
      <c r="N21" s="30">
        <v>6302953.9099999964</v>
      </c>
      <c r="O21" s="18"/>
      <c r="P21" s="30">
        <v>4036299.88</v>
      </c>
      <c r="Q21" s="30"/>
      <c r="R21" s="30">
        <v>4018361.77</v>
      </c>
    </row>
    <row r="22" spans="1:20" ht="22.5" customHeight="1">
      <c r="A22" s="15" t="s">
        <v>25</v>
      </c>
      <c r="B22" s="15"/>
      <c r="C22" s="15"/>
      <c r="D22" s="15"/>
      <c r="E22" s="15"/>
      <c r="F22" s="24"/>
      <c r="G22" s="37"/>
      <c r="H22" s="30">
        <v>772250</v>
      </c>
      <c r="I22" s="18"/>
      <c r="J22" s="30">
        <v>765800</v>
      </c>
      <c r="K22" s="30"/>
      <c r="L22" s="30">
        <v>1700379.44</v>
      </c>
      <c r="M22" s="30"/>
      <c r="N22" s="30">
        <v>768450</v>
      </c>
      <c r="O22" s="18"/>
      <c r="P22" s="30">
        <v>762000</v>
      </c>
      <c r="Q22" s="30"/>
      <c r="R22" s="30">
        <v>762000</v>
      </c>
    </row>
    <row r="23" spans="1:20" ht="22.5" customHeight="1">
      <c r="A23" s="14" t="s">
        <v>7</v>
      </c>
      <c r="B23" s="15"/>
      <c r="C23" s="15"/>
      <c r="D23" s="15"/>
      <c r="E23" s="15"/>
      <c r="G23" s="15"/>
      <c r="H23" s="34">
        <f>SUM(H17:H22)</f>
        <v>149178452.34999999</v>
      </c>
      <c r="I23" s="18"/>
      <c r="J23" s="34">
        <f>SUM(J17:J22)</f>
        <v>118580062.24999994</v>
      </c>
      <c r="K23" s="30"/>
      <c r="L23" s="34">
        <f>SUM(L17:L22)</f>
        <v>90968378.390000001</v>
      </c>
      <c r="M23" s="17"/>
      <c r="N23" s="34">
        <f>SUM(N17:N22)</f>
        <v>161944765.97</v>
      </c>
      <c r="O23" s="18"/>
      <c r="P23" s="34">
        <f>SUM(P17:P22)</f>
        <v>112417102.04999994</v>
      </c>
      <c r="Q23" s="30"/>
      <c r="R23" s="34">
        <f>SUM(R17:R22)</f>
        <v>82002426.049999982</v>
      </c>
    </row>
    <row r="24" spans="1:20" ht="22.5" customHeight="1" thickBot="1">
      <c r="A24" s="14" t="s">
        <v>6</v>
      </c>
      <c r="B24" s="15"/>
      <c r="C24" s="15"/>
      <c r="D24" s="15"/>
      <c r="E24" s="15"/>
      <c r="G24" s="15"/>
      <c r="H24" s="38">
        <f>+H14+H23</f>
        <v>441731760.75</v>
      </c>
      <c r="I24" s="18"/>
      <c r="J24" s="38">
        <f>+J14+J23</f>
        <v>384562441.98999995</v>
      </c>
      <c r="K24" s="30"/>
      <c r="L24" s="38">
        <f>+L14+L23</f>
        <v>318400459.75999999</v>
      </c>
      <c r="M24" s="17"/>
      <c r="N24" s="38">
        <f>+N14+N23</f>
        <v>449899079.63999999</v>
      </c>
      <c r="O24" s="18"/>
      <c r="P24" s="38">
        <f>+P14+P23</f>
        <v>366944004.45999992</v>
      </c>
      <c r="Q24" s="30"/>
      <c r="R24" s="38">
        <f>+R14+R23</f>
        <v>300137857.87</v>
      </c>
    </row>
    <row r="25" spans="1:20" ht="22.5" customHeight="1" thickTop="1">
      <c r="A25" s="14"/>
      <c r="B25" s="15"/>
      <c r="C25" s="15"/>
      <c r="D25" s="15"/>
      <c r="E25" s="15"/>
      <c r="G25" s="15"/>
      <c r="H25" s="17"/>
      <c r="I25" s="18"/>
      <c r="J25" s="17"/>
      <c r="L25" s="17"/>
      <c r="M25" s="17"/>
      <c r="N25" s="17"/>
      <c r="O25" s="18"/>
      <c r="P25" s="17"/>
      <c r="R25" s="17"/>
    </row>
    <row r="26" spans="1:20" ht="22.5" customHeight="1">
      <c r="A26" s="14" t="s">
        <v>1</v>
      </c>
      <c r="B26" s="15"/>
      <c r="C26" s="15"/>
      <c r="D26" s="15"/>
      <c r="E26" s="15"/>
      <c r="F26" s="24"/>
      <c r="H26" s="28"/>
      <c r="I26" s="30"/>
      <c r="J26" s="31"/>
      <c r="L26" s="28"/>
      <c r="M26" s="28"/>
      <c r="N26" s="28"/>
      <c r="O26" s="30"/>
      <c r="P26" s="31"/>
      <c r="R26" s="28"/>
    </row>
    <row r="27" spans="1:20" ht="22.5" customHeight="1">
      <c r="A27" s="29" t="s">
        <v>8</v>
      </c>
      <c r="B27" s="15"/>
      <c r="C27" s="15"/>
      <c r="D27" s="15"/>
      <c r="E27" s="15"/>
      <c r="G27" s="15"/>
      <c r="H27" s="39"/>
      <c r="I27" s="39"/>
      <c r="J27" s="39"/>
      <c r="N27" s="39"/>
      <c r="O27" s="39"/>
      <c r="P27" s="39"/>
    </row>
    <row r="28" spans="1:20" ht="22.5" customHeight="1">
      <c r="A28" s="15" t="s">
        <v>149</v>
      </c>
      <c r="B28" s="15"/>
      <c r="C28" s="15"/>
      <c r="D28" s="15"/>
      <c r="E28" s="15"/>
      <c r="F28" s="15"/>
      <c r="G28" s="15"/>
      <c r="H28" s="39"/>
      <c r="I28" s="39"/>
      <c r="J28" s="39"/>
      <c r="N28" s="39"/>
      <c r="O28" s="39"/>
      <c r="P28" s="39"/>
    </row>
    <row r="29" spans="1:20" ht="22.5" customHeight="1">
      <c r="A29" s="15" t="s">
        <v>32</v>
      </c>
      <c r="B29" s="15"/>
      <c r="C29" s="15"/>
      <c r="D29" s="15"/>
      <c r="E29" s="15"/>
      <c r="F29" s="24">
        <v>12</v>
      </c>
      <c r="G29" s="15"/>
      <c r="H29" s="30">
        <v>10548262.66</v>
      </c>
      <c r="I29" s="18"/>
      <c r="J29" s="30">
        <v>2279258.85</v>
      </c>
      <c r="K29" s="30"/>
      <c r="L29" s="30">
        <v>27980559.780000001</v>
      </c>
      <c r="M29" s="30"/>
      <c r="N29" s="30">
        <v>9170514.3499999996</v>
      </c>
      <c r="O29" s="18"/>
      <c r="P29" s="30">
        <v>690993.15</v>
      </c>
      <c r="Q29" s="30"/>
      <c r="R29" s="30">
        <v>25182865.030000001</v>
      </c>
    </row>
    <row r="30" spans="1:20" ht="22.5" customHeight="1">
      <c r="A30" s="15" t="s">
        <v>150</v>
      </c>
      <c r="B30" s="15"/>
      <c r="C30" s="15"/>
      <c r="D30" s="15"/>
      <c r="E30" s="15"/>
      <c r="F30" s="24">
        <v>13</v>
      </c>
      <c r="G30" s="15"/>
      <c r="H30" s="30">
        <v>32773264.890000008</v>
      </c>
      <c r="I30" s="18"/>
      <c r="J30" s="30">
        <v>26614592.779999994</v>
      </c>
      <c r="K30" s="30"/>
      <c r="L30" s="30">
        <v>27777232.449999996</v>
      </c>
      <c r="M30" s="30"/>
      <c r="N30" s="30">
        <v>35383875.840000004</v>
      </c>
      <c r="O30" s="18"/>
      <c r="P30" s="30">
        <v>27166120.969999999</v>
      </c>
      <c r="Q30" s="30"/>
      <c r="R30" s="30">
        <v>28105584.559999995</v>
      </c>
      <c r="T30" s="33"/>
    </row>
    <row r="31" spans="1:20" ht="22.5" customHeight="1">
      <c r="A31" s="15" t="s">
        <v>90</v>
      </c>
      <c r="B31" s="15"/>
      <c r="C31" s="15"/>
      <c r="D31" s="15"/>
      <c r="E31" s="15"/>
      <c r="F31" s="24">
        <v>24</v>
      </c>
      <c r="G31" s="15"/>
      <c r="H31" s="30">
        <v>0</v>
      </c>
      <c r="I31" s="18"/>
      <c r="J31" s="30">
        <v>30057500</v>
      </c>
      <c r="K31" s="30"/>
      <c r="L31" s="30">
        <v>0</v>
      </c>
      <c r="M31" s="30"/>
      <c r="N31" s="30">
        <v>0</v>
      </c>
      <c r="O31" s="18"/>
      <c r="P31" s="30">
        <v>29057500</v>
      </c>
      <c r="Q31" s="30"/>
      <c r="R31" s="30">
        <v>0</v>
      </c>
    </row>
    <row r="32" spans="1:20" ht="22.5" customHeight="1">
      <c r="A32" s="40" t="s">
        <v>48</v>
      </c>
      <c r="B32" s="15"/>
      <c r="C32" s="15"/>
      <c r="D32" s="15"/>
      <c r="E32" s="15"/>
      <c r="F32" s="24"/>
      <c r="G32" s="15"/>
      <c r="H32" s="30"/>
      <c r="I32" s="18"/>
      <c r="J32" s="30"/>
      <c r="K32" s="30"/>
      <c r="L32" s="30"/>
      <c r="M32" s="30"/>
      <c r="N32" s="30"/>
      <c r="O32" s="18"/>
      <c r="P32" s="30"/>
      <c r="Q32" s="30"/>
      <c r="R32" s="30"/>
    </row>
    <row r="33" spans="1:18" ht="22.5" customHeight="1">
      <c r="A33" s="15" t="s">
        <v>49</v>
      </c>
      <c r="B33" s="15"/>
      <c r="C33" s="15"/>
      <c r="D33" s="15"/>
      <c r="E33" s="15"/>
      <c r="F33" s="24">
        <v>14</v>
      </c>
      <c r="G33" s="15"/>
      <c r="H33" s="30">
        <v>5749365.4199999999</v>
      </c>
      <c r="I33" s="18"/>
      <c r="J33" s="30">
        <v>0</v>
      </c>
      <c r="K33" s="30"/>
      <c r="L33" s="30">
        <v>0</v>
      </c>
      <c r="M33" s="30"/>
      <c r="N33" s="30">
        <v>5749365.4199999999</v>
      </c>
      <c r="O33" s="18"/>
      <c r="P33" s="30">
        <v>0</v>
      </c>
      <c r="Q33" s="30"/>
      <c r="R33" s="30">
        <v>0</v>
      </c>
    </row>
    <row r="34" spans="1:18" ht="22.5" customHeight="1">
      <c r="A34" s="40" t="s">
        <v>50</v>
      </c>
      <c r="B34" s="15"/>
      <c r="C34" s="15"/>
      <c r="D34" s="15"/>
      <c r="E34" s="15"/>
      <c r="F34" s="24"/>
      <c r="G34" s="15"/>
      <c r="H34" s="30"/>
      <c r="I34" s="18"/>
      <c r="J34" s="30"/>
      <c r="K34" s="30"/>
      <c r="L34" s="30"/>
      <c r="M34" s="30"/>
      <c r="N34" s="30"/>
      <c r="O34" s="18"/>
      <c r="P34" s="30"/>
      <c r="Q34" s="30"/>
      <c r="R34" s="30"/>
    </row>
    <row r="35" spans="1:18" ht="22.5" customHeight="1">
      <c r="A35" s="15" t="s">
        <v>49</v>
      </c>
      <c r="B35" s="15"/>
      <c r="C35" s="15"/>
      <c r="D35" s="15"/>
      <c r="E35" s="15"/>
      <c r="F35" s="24">
        <v>15</v>
      </c>
      <c r="G35" s="15"/>
      <c r="H35" s="30">
        <v>582862.23</v>
      </c>
      <c r="I35" s="18"/>
      <c r="J35" s="30">
        <v>578814.6399999999</v>
      </c>
      <c r="K35" s="30"/>
      <c r="L35" s="30">
        <v>244001.19</v>
      </c>
      <c r="M35" s="30"/>
      <c r="N35" s="30">
        <v>582862.23</v>
      </c>
      <c r="O35" s="18"/>
      <c r="P35" s="30">
        <v>578814.6399999999</v>
      </c>
      <c r="Q35" s="30"/>
      <c r="R35" s="30">
        <v>244001.19</v>
      </c>
    </row>
    <row r="36" spans="1:18" ht="22.5" customHeight="1">
      <c r="A36" s="15" t="s">
        <v>193</v>
      </c>
      <c r="B36" s="15"/>
      <c r="C36" s="15"/>
      <c r="D36" s="15"/>
      <c r="E36" s="15"/>
      <c r="G36" s="15"/>
      <c r="H36" s="30">
        <v>5389001.3699999992</v>
      </c>
      <c r="I36" s="18"/>
      <c r="J36" s="30">
        <v>9151617.9100000001</v>
      </c>
      <c r="K36" s="30"/>
      <c r="L36" s="30">
        <v>14537077.609999999</v>
      </c>
      <c r="M36" s="30"/>
      <c r="N36" s="30">
        <v>5389001.3699999992</v>
      </c>
      <c r="O36" s="18"/>
      <c r="P36" s="30">
        <v>8978861.6999999993</v>
      </c>
      <c r="Q36" s="30"/>
      <c r="R36" s="30">
        <v>14537077.609999999</v>
      </c>
    </row>
    <row r="37" spans="1:18" ht="22.5" customHeight="1">
      <c r="A37" s="14" t="s">
        <v>9</v>
      </c>
      <c r="B37" s="15"/>
      <c r="C37" s="15"/>
      <c r="D37" s="15"/>
      <c r="E37" s="15"/>
      <c r="G37" s="15"/>
      <c r="H37" s="41">
        <f>SUM(H29:H36)</f>
        <v>55042756.570000008</v>
      </c>
      <c r="I37" s="18"/>
      <c r="J37" s="41">
        <f>SUM(J29:J36)</f>
        <v>68681784.179999992</v>
      </c>
      <c r="K37" s="30"/>
      <c r="L37" s="41">
        <f>SUM(L29:L36)</f>
        <v>70538871.030000001</v>
      </c>
      <c r="M37" s="42"/>
      <c r="N37" s="41">
        <f>SUM(N29:N36)</f>
        <v>56275619.210000001</v>
      </c>
      <c r="O37" s="18"/>
      <c r="P37" s="41">
        <f>SUM(P29:P36)</f>
        <v>66472290.459999993</v>
      </c>
      <c r="Q37" s="30"/>
      <c r="R37" s="41">
        <f>SUM(R29:R36)</f>
        <v>68069528.389999986</v>
      </c>
    </row>
    <row r="38" spans="1:18" ht="22.5" customHeight="1">
      <c r="A38" s="14"/>
      <c r="B38" s="15"/>
      <c r="C38" s="15"/>
      <c r="D38" s="15"/>
      <c r="E38" s="15"/>
      <c r="G38" s="15"/>
      <c r="H38" s="6"/>
      <c r="I38" s="18"/>
      <c r="J38" s="6"/>
      <c r="K38" s="30"/>
      <c r="L38" s="30"/>
      <c r="M38" s="30"/>
      <c r="N38" s="6"/>
      <c r="O38" s="18"/>
      <c r="P38" s="6"/>
      <c r="Q38" s="30"/>
      <c r="R38" s="30"/>
    </row>
    <row r="39" spans="1:18" ht="22.5" customHeight="1">
      <c r="A39" s="29" t="s">
        <v>16</v>
      </c>
      <c r="B39" s="15"/>
      <c r="C39" s="15"/>
      <c r="D39" s="15"/>
      <c r="E39" s="15"/>
      <c r="G39" s="15"/>
      <c r="H39" s="30"/>
      <c r="I39" s="18"/>
      <c r="J39" s="30"/>
      <c r="K39" s="30"/>
      <c r="L39" s="30"/>
      <c r="M39" s="30"/>
      <c r="N39" s="30"/>
      <c r="O39" s="18"/>
      <c r="P39" s="30"/>
      <c r="Q39" s="30"/>
      <c r="R39" s="30"/>
    </row>
    <row r="40" spans="1:18" ht="22.5" customHeight="1">
      <c r="A40" s="15" t="s">
        <v>128</v>
      </c>
      <c r="B40" s="15"/>
      <c r="C40" s="15"/>
      <c r="D40" s="15"/>
      <c r="E40" s="15"/>
      <c r="F40" s="24">
        <v>14</v>
      </c>
      <c r="G40" s="15"/>
      <c r="H40" s="6">
        <v>23250634.579999998</v>
      </c>
      <c r="I40" s="18"/>
      <c r="J40" s="6">
        <v>0</v>
      </c>
      <c r="K40" s="30"/>
      <c r="L40" s="30">
        <v>0</v>
      </c>
      <c r="M40" s="30"/>
      <c r="N40" s="6">
        <v>23250634.579999998</v>
      </c>
      <c r="O40" s="18"/>
      <c r="P40" s="6">
        <v>0</v>
      </c>
      <c r="Q40" s="30"/>
      <c r="R40" s="30">
        <v>0</v>
      </c>
    </row>
    <row r="41" spans="1:18" ht="22.5" customHeight="1">
      <c r="A41" s="15" t="s">
        <v>51</v>
      </c>
      <c r="B41" s="15"/>
      <c r="C41" s="15"/>
      <c r="D41" s="15"/>
      <c r="E41" s="15"/>
      <c r="F41" s="24">
        <v>15</v>
      </c>
      <c r="G41" s="15"/>
      <c r="H41" s="6">
        <v>983533.06</v>
      </c>
      <c r="I41" s="18"/>
      <c r="J41" s="6">
        <v>1613993.4</v>
      </c>
      <c r="K41" s="30"/>
      <c r="L41" s="30">
        <v>278796.64</v>
      </c>
      <c r="M41" s="30"/>
      <c r="N41" s="6">
        <v>983533.06</v>
      </c>
      <c r="O41" s="18"/>
      <c r="P41" s="6">
        <v>1613993.4</v>
      </c>
      <c r="Q41" s="30"/>
      <c r="R41" s="30">
        <v>278796.64</v>
      </c>
    </row>
    <row r="42" spans="1:18" ht="22.5" customHeight="1">
      <c r="A42" s="15" t="s">
        <v>151</v>
      </c>
      <c r="B42" s="15"/>
      <c r="C42" s="15"/>
      <c r="D42" s="15"/>
      <c r="E42" s="15"/>
      <c r="F42" s="24"/>
      <c r="G42" s="15"/>
      <c r="H42" s="6"/>
      <c r="I42" s="18"/>
      <c r="J42" s="6"/>
      <c r="K42" s="30"/>
      <c r="L42" s="30"/>
      <c r="M42" s="30"/>
      <c r="N42" s="6"/>
      <c r="O42" s="18"/>
      <c r="P42" s="6"/>
      <c r="Q42" s="30"/>
      <c r="R42" s="30"/>
    </row>
    <row r="43" spans="1:18" ht="22.5" customHeight="1">
      <c r="B43" s="15" t="s">
        <v>152</v>
      </c>
      <c r="C43" s="15"/>
      <c r="D43" s="15"/>
      <c r="E43" s="15"/>
      <c r="F43" s="24">
        <v>16</v>
      </c>
      <c r="G43" s="15"/>
      <c r="H43" s="30">
        <v>11006969</v>
      </c>
      <c r="I43" s="18"/>
      <c r="J43" s="30">
        <v>10727524</v>
      </c>
      <c r="K43" s="30"/>
      <c r="L43" s="30">
        <v>6337817</v>
      </c>
      <c r="M43" s="30"/>
      <c r="N43" s="30">
        <v>10969348</v>
      </c>
      <c r="O43" s="18"/>
      <c r="P43" s="30">
        <v>10673642</v>
      </c>
      <c r="Q43" s="30"/>
      <c r="R43" s="30">
        <v>6309799</v>
      </c>
    </row>
    <row r="44" spans="1:18" ht="22.5" customHeight="1">
      <c r="A44" s="14" t="s">
        <v>19</v>
      </c>
      <c r="B44" s="15"/>
      <c r="C44" s="15"/>
      <c r="D44" s="15"/>
      <c r="E44" s="15"/>
      <c r="F44" s="24"/>
      <c r="G44" s="15"/>
      <c r="H44" s="43">
        <f>SUM(H40:H43)</f>
        <v>35241136.640000001</v>
      </c>
      <c r="I44" s="18"/>
      <c r="J44" s="43">
        <f>SUM(J40:J43)</f>
        <v>12341517.4</v>
      </c>
      <c r="K44" s="30"/>
      <c r="L44" s="43">
        <f>SUM(L40:L43)</f>
        <v>6616613.6399999997</v>
      </c>
      <c r="M44" s="17"/>
      <c r="N44" s="43">
        <f>SUM(N40:N43)</f>
        <v>35203515.640000001</v>
      </c>
      <c r="O44" s="18"/>
      <c r="P44" s="43">
        <f>SUM(P40:P43)</f>
        <v>12287635.4</v>
      </c>
      <c r="Q44" s="30"/>
      <c r="R44" s="43">
        <f>SUM(R40:R43)</f>
        <v>6588595.6399999997</v>
      </c>
    </row>
    <row r="45" spans="1:18" ht="22.5" customHeight="1">
      <c r="A45" s="14" t="s">
        <v>17</v>
      </c>
      <c r="B45" s="15"/>
      <c r="C45" s="15"/>
      <c r="D45" s="15"/>
      <c r="E45" s="15"/>
      <c r="G45" s="15"/>
      <c r="H45" s="34">
        <f>+H37+H44</f>
        <v>90283893.210000008</v>
      </c>
      <c r="I45" s="18"/>
      <c r="J45" s="34">
        <f>+J37+J44</f>
        <v>81023301.579999998</v>
      </c>
      <c r="K45" s="30"/>
      <c r="L45" s="34">
        <f>+L37+L44</f>
        <v>77155484.670000002</v>
      </c>
      <c r="M45" s="17"/>
      <c r="N45" s="34">
        <f>+N37+N44</f>
        <v>91479134.849999994</v>
      </c>
      <c r="O45" s="18"/>
      <c r="P45" s="34">
        <f>+P37+P44</f>
        <v>78759925.859999999</v>
      </c>
      <c r="Q45" s="30"/>
      <c r="R45" s="34">
        <f>+R37+R44</f>
        <v>74658124.029999986</v>
      </c>
    </row>
    <row r="46" spans="1:18" ht="12" customHeight="1">
      <c r="A46" s="14"/>
      <c r="B46" s="15"/>
      <c r="C46" s="15"/>
      <c r="D46" s="15"/>
      <c r="E46" s="15"/>
      <c r="G46" s="15"/>
      <c r="H46" s="17"/>
      <c r="I46" s="18"/>
      <c r="J46" s="17"/>
      <c r="L46" s="17"/>
      <c r="M46" s="17"/>
      <c r="N46" s="17"/>
      <c r="O46" s="18"/>
      <c r="P46" s="17"/>
      <c r="R46" s="17"/>
    </row>
    <row r="47" spans="1:18" ht="22.5" customHeight="1">
      <c r="A47" s="14"/>
      <c r="B47" s="44" t="s">
        <v>46</v>
      </c>
      <c r="C47" s="45"/>
      <c r="D47" s="45"/>
      <c r="E47" s="46"/>
      <c r="G47" s="15"/>
      <c r="H47" s="17"/>
      <c r="I47" s="18"/>
      <c r="J47" s="17"/>
      <c r="L47" s="17"/>
      <c r="M47" s="17"/>
      <c r="N47" s="17"/>
      <c r="O47" s="18"/>
      <c r="P47" s="17"/>
      <c r="R47" s="17"/>
    </row>
    <row r="48" spans="1:18" ht="13.5" customHeight="1">
      <c r="A48" s="14"/>
      <c r="B48" s="44"/>
      <c r="C48" s="45"/>
      <c r="D48" s="45"/>
      <c r="E48" s="46"/>
      <c r="G48" s="15"/>
      <c r="H48" s="17"/>
      <c r="I48" s="18"/>
      <c r="J48" s="17"/>
      <c r="L48" s="17"/>
      <c r="M48" s="17"/>
      <c r="N48" s="17"/>
      <c r="O48" s="18"/>
      <c r="P48" s="17"/>
      <c r="R48" s="17"/>
    </row>
    <row r="49" spans="1:18" ht="22.5" customHeight="1">
      <c r="A49" s="14"/>
      <c r="B49" s="44"/>
      <c r="D49" s="45"/>
      <c r="F49" s="47" t="s">
        <v>157</v>
      </c>
      <c r="G49" s="15"/>
      <c r="H49" s="17"/>
      <c r="I49" s="18"/>
      <c r="J49" s="17"/>
      <c r="L49" s="17"/>
      <c r="M49" s="17"/>
      <c r="N49" s="17"/>
      <c r="O49" s="18"/>
      <c r="P49" s="17"/>
      <c r="R49" s="17"/>
    </row>
    <row r="50" spans="1:18" ht="15" customHeight="1">
      <c r="A50" s="14"/>
      <c r="B50" s="44"/>
      <c r="C50" s="47"/>
      <c r="D50" s="45"/>
      <c r="E50" s="46"/>
      <c r="G50" s="15"/>
      <c r="H50" s="17"/>
      <c r="I50" s="18"/>
      <c r="J50" s="17"/>
      <c r="L50" s="17"/>
      <c r="M50" s="17"/>
      <c r="N50" s="17"/>
      <c r="O50" s="18"/>
      <c r="P50" s="17"/>
      <c r="R50" s="17"/>
    </row>
    <row r="51" spans="1:18" ht="22.5" customHeight="1">
      <c r="A51" s="14"/>
      <c r="B51" s="47"/>
      <c r="C51" s="45"/>
      <c r="F51" s="47" t="s">
        <v>158</v>
      </c>
      <c r="G51" s="15"/>
      <c r="H51" s="17"/>
      <c r="I51" s="18"/>
      <c r="J51" s="17"/>
      <c r="L51" s="17"/>
      <c r="M51" s="17"/>
      <c r="N51" s="17"/>
      <c r="O51" s="18"/>
      <c r="P51" s="17"/>
      <c r="R51" s="17"/>
    </row>
    <row r="52" spans="1:18" ht="15" customHeight="1">
      <c r="A52" s="14"/>
      <c r="B52" s="44"/>
      <c r="C52" s="47"/>
      <c r="D52" s="45"/>
      <c r="E52" s="46"/>
      <c r="G52" s="15"/>
      <c r="H52" s="17"/>
      <c r="I52" s="18"/>
      <c r="J52" s="17"/>
      <c r="L52" s="17"/>
      <c r="M52" s="17"/>
      <c r="N52" s="17"/>
      <c r="O52" s="18"/>
      <c r="P52" s="17"/>
      <c r="R52" s="17"/>
    </row>
    <row r="53" spans="1:18" ht="22.5" customHeight="1">
      <c r="A53" s="14"/>
      <c r="B53" s="48" t="s">
        <v>47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  <row r="54" spans="1:18" ht="22.5" customHeight="1">
      <c r="A54" s="14"/>
      <c r="B54" s="50" t="s">
        <v>166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</row>
    <row r="55" spans="1:18" ht="22.5" customHeight="1">
      <c r="A55" s="52" t="s">
        <v>53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</row>
    <row r="56" spans="1:18" ht="22.5" customHeight="1">
      <c r="A56" s="12" t="str">
        <f>A1</f>
        <v>บริษัท คัมเวล คอร์ปอเรชั่น จำกัด และ บริษัทย่อย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ht="22.5" customHeight="1">
      <c r="A57" s="12" t="s">
        <v>52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ht="22.5" customHeight="1">
      <c r="A58" s="12" t="str">
        <f>+A3</f>
        <v>ณ วันที่ 31 ธันวาคม 2561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60" spans="1:18" ht="22.5" customHeight="1">
      <c r="A60" s="13"/>
      <c r="B60" s="13"/>
      <c r="C60" s="13"/>
      <c r="D60" s="13"/>
      <c r="E60" s="13"/>
      <c r="F60" s="21"/>
      <c r="G60" s="13"/>
      <c r="H60" s="22"/>
      <c r="I60" s="22"/>
      <c r="J60" s="22"/>
      <c r="N60" s="22"/>
      <c r="O60" s="22"/>
      <c r="P60" s="22"/>
      <c r="R60" s="23" t="s">
        <v>45</v>
      </c>
    </row>
    <row r="61" spans="1:18" ht="22.5" customHeight="1">
      <c r="A61" s="15"/>
      <c r="B61" s="15"/>
      <c r="C61" s="15"/>
      <c r="D61" s="15"/>
      <c r="E61" s="15"/>
      <c r="F61" s="24"/>
      <c r="H61" s="25" t="s">
        <v>94</v>
      </c>
      <c r="I61" s="25"/>
      <c r="J61" s="25"/>
      <c r="K61" s="25"/>
      <c r="L61" s="25"/>
      <c r="M61" s="23"/>
      <c r="N61" s="25" t="s">
        <v>95</v>
      </c>
      <c r="O61" s="25"/>
      <c r="P61" s="25"/>
      <c r="Q61" s="25"/>
      <c r="R61" s="25"/>
    </row>
    <row r="62" spans="1:18" ht="22.5" customHeight="1">
      <c r="A62" s="14"/>
      <c r="B62" s="15"/>
      <c r="C62" s="15"/>
      <c r="D62" s="15"/>
      <c r="E62" s="15"/>
      <c r="F62" s="24" t="s">
        <v>18</v>
      </c>
      <c r="H62" s="26" t="s">
        <v>108</v>
      </c>
      <c r="I62" s="27"/>
      <c r="J62" s="26" t="s">
        <v>104</v>
      </c>
      <c r="K62" s="27"/>
      <c r="L62" s="26" t="s">
        <v>135</v>
      </c>
      <c r="M62" s="28"/>
      <c r="N62" s="26" t="s">
        <v>108</v>
      </c>
      <c r="O62" s="27"/>
      <c r="P62" s="26" t="s">
        <v>104</v>
      </c>
      <c r="Q62" s="27"/>
      <c r="R62" s="26" t="s">
        <v>135</v>
      </c>
    </row>
    <row r="63" spans="1:18" ht="22.5" customHeight="1">
      <c r="A63" s="14" t="s">
        <v>1</v>
      </c>
      <c r="B63" s="15"/>
      <c r="C63" s="15"/>
      <c r="D63" s="15"/>
      <c r="E63" s="15"/>
      <c r="F63" s="24"/>
      <c r="H63" s="28"/>
      <c r="I63" s="30"/>
      <c r="J63" s="31"/>
      <c r="L63" s="28"/>
      <c r="M63" s="28"/>
      <c r="N63" s="28"/>
      <c r="O63" s="30"/>
      <c r="P63" s="31"/>
      <c r="R63" s="28"/>
    </row>
    <row r="64" spans="1:18" ht="22.5" customHeight="1">
      <c r="A64" s="29" t="s">
        <v>10</v>
      </c>
      <c r="B64" s="15"/>
      <c r="C64" s="15"/>
      <c r="D64" s="15"/>
      <c r="E64" s="15"/>
      <c r="G64" s="15"/>
      <c r="H64" s="39"/>
      <c r="I64" s="39"/>
      <c r="J64" s="39"/>
      <c r="N64" s="39"/>
      <c r="O64" s="39"/>
      <c r="P64" s="39"/>
    </row>
    <row r="65" spans="1:18" ht="22.5" customHeight="1">
      <c r="A65" s="15" t="s">
        <v>11</v>
      </c>
      <c r="B65" s="15"/>
      <c r="C65" s="15"/>
      <c r="D65" s="15"/>
      <c r="E65" s="15"/>
      <c r="F65" s="24"/>
      <c r="G65" s="15"/>
      <c r="H65" s="18"/>
      <c r="I65" s="18"/>
      <c r="J65" s="18"/>
      <c r="K65" s="30"/>
      <c r="L65" s="30"/>
      <c r="M65" s="30"/>
      <c r="N65" s="18"/>
      <c r="O65" s="18"/>
      <c r="P65" s="18"/>
      <c r="Q65" s="30"/>
      <c r="R65" s="30"/>
    </row>
    <row r="66" spans="1:18" ht="22.5" customHeight="1">
      <c r="A66" s="15" t="s">
        <v>26</v>
      </c>
      <c r="B66" s="15"/>
      <c r="C66" s="15"/>
      <c r="D66" s="15"/>
      <c r="E66" s="15"/>
      <c r="F66" s="24">
        <v>17</v>
      </c>
      <c r="G66" s="15"/>
      <c r="H66" s="18"/>
      <c r="I66" s="18"/>
      <c r="J66" s="18"/>
      <c r="K66" s="30"/>
      <c r="L66" s="30"/>
      <c r="M66" s="30"/>
      <c r="N66" s="18"/>
      <c r="O66" s="18"/>
      <c r="P66" s="18"/>
      <c r="Q66" s="30"/>
      <c r="R66" s="30"/>
    </row>
    <row r="67" spans="1:18" ht="22.5" customHeight="1">
      <c r="A67" s="15"/>
      <c r="B67" s="15"/>
      <c r="C67" s="15" t="s">
        <v>129</v>
      </c>
      <c r="D67" s="15"/>
      <c r="E67" s="15"/>
      <c r="F67" s="24"/>
      <c r="G67" s="15"/>
      <c r="H67" s="18"/>
      <c r="I67" s="18"/>
      <c r="J67" s="18"/>
      <c r="K67" s="30"/>
      <c r="L67" s="18"/>
      <c r="M67" s="18"/>
      <c r="N67" s="18"/>
      <c r="O67" s="18"/>
      <c r="P67" s="18"/>
      <c r="Q67" s="30"/>
      <c r="R67" s="18"/>
    </row>
    <row r="68" spans="1:18" ht="22.5" customHeight="1" thickBot="1">
      <c r="A68" s="15"/>
      <c r="B68" s="15"/>
      <c r="C68" s="15" t="s">
        <v>55</v>
      </c>
      <c r="D68" s="15"/>
      <c r="E68" s="15"/>
      <c r="F68" s="20"/>
      <c r="G68" s="15"/>
      <c r="H68" s="53">
        <v>53193600</v>
      </c>
      <c r="I68" s="18"/>
      <c r="J68" s="18"/>
      <c r="K68" s="30"/>
      <c r="L68" s="18"/>
      <c r="M68" s="18"/>
      <c r="N68" s="53">
        <v>53193600</v>
      </c>
      <c r="O68" s="18"/>
      <c r="P68" s="18"/>
      <c r="Q68" s="30"/>
      <c r="R68" s="18"/>
    </row>
    <row r="69" spans="1:18" ht="22.5" customHeight="1" thickTop="1">
      <c r="A69" s="15"/>
      <c r="B69" s="15"/>
      <c r="C69" s="15" t="s">
        <v>54</v>
      </c>
      <c r="D69" s="15"/>
      <c r="E69" s="15"/>
      <c r="F69" s="24"/>
      <c r="G69" s="15"/>
      <c r="H69" s="18"/>
      <c r="I69" s="18"/>
      <c r="J69" s="18"/>
      <c r="K69" s="30"/>
      <c r="L69" s="30"/>
      <c r="M69" s="30"/>
      <c r="N69" s="18"/>
      <c r="O69" s="18"/>
      <c r="P69" s="18"/>
      <c r="Q69" s="30"/>
      <c r="R69" s="30"/>
    </row>
    <row r="70" spans="1:18" ht="22.5" customHeight="1" thickBot="1">
      <c r="A70" s="15"/>
      <c r="B70" s="15"/>
      <c r="C70" s="15" t="s">
        <v>55</v>
      </c>
      <c r="D70" s="15"/>
      <c r="E70" s="15"/>
      <c r="F70" s="24"/>
      <c r="G70" s="15"/>
      <c r="H70" s="18"/>
      <c r="I70" s="18"/>
      <c r="J70" s="53">
        <v>30000000</v>
      </c>
      <c r="K70" s="30"/>
      <c r="L70" s="53">
        <v>30000000</v>
      </c>
      <c r="M70" s="18"/>
      <c r="N70" s="18"/>
      <c r="O70" s="18"/>
      <c r="P70" s="53">
        <v>30000000</v>
      </c>
      <c r="Q70" s="30"/>
      <c r="R70" s="53">
        <v>30000000</v>
      </c>
    </row>
    <row r="71" spans="1:18" ht="22.5" customHeight="1" thickTop="1">
      <c r="A71" s="15" t="s">
        <v>27</v>
      </c>
      <c r="B71" s="15"/>
      <c r="C71" s="15"/>
      <c r="D71" s="15"/>
      <c r="E71" s="15"/>
      <c r="F71" s="24"/>
      <c r="G71" s="15"/>
      <c r="H71" s="18"/>
      <c r="I71" s="18"/>
      <c r="J71" s="18"/>
      <c r="K71" s="30"/>
      <c r="L71" s="30"/>
      <c r="M71" s="30"/>
      <c r="N71" s="18"/>
      <c r="O71" s="18"/>
      <c r="P71" s="18"/>
      <c r="Q71" s="30"/>
      <c r="R71" s="30"/>
    </row>
    <row r="72" spans="1:18" ht="22.5" customHeight="1">
      <c r="A72" s="15"/>
      <c r="B72" s="15"/>
      <c r="C72" s="15" t="s">
        <v>129</v>
      </c>
      <c r="D72" s="15"/>
      <c r="E72" s="15"/>
      <c r="F72" s="24"/>
      <c r="G72" s="15"/>
      <c r="H72" s="18"/>
      <c r="I72" s="18"/>
      <c r="J72" s="18"/>
      <c r="K72" s="30"/>
      <c r="L72" s="18"/>
      <c r="M72" s="18"/>
      <c r="N72" s="18"/>
      <c r="O72" s="18"/>
      <c r="P72" s="18"/>
      <c r="Q72" s="30"/>
      <c r="R72" s="18"/>
    </row>
    <row r="73" spans="1:18" ht="22.5" customHeight="1">
      <c r="A73" s="15"/>
      <c r="B73" s="15"/>
      <c r="C73" s="15" t="s">
        <v>55</v>
      </c>
      <c r="D73" s="15"/>
      <c r="E73" s="15"/>
      <c r="F73" s="24"/>
      <c r="G73" s="15"/>
      <c r="H73" s="18">
        <f>+'EQ รวม'!C28</f>
        <v>53193600</v>
      </c>
      <c r="I73" s="18"/>
      <c r="J73" s="18"/>
      <c r="K73" s="30"/>
      <c r="L73" s="18"/>
      <c r="M73" s="18"/>
      <c r="N73" s="18">
        <f>+'EQ เฉพาะ'!C20</f>
        <v>53193600</v>
      </c>
      <c r="O73" s="18"/>
      <c r="P73" s="18"/>
      <c r="Q73" s="30"/>
      <c r="R73" s="18"/>
    </row>
    <row r="74" spans="1:18" ht="22.5" customHeight="1">
      <c r="A74" s="15"/>
      <c r="B74" s="15"/>
      <c r="C74" s="15" t="s">
        <v>54</v>
      </c>
      <c r="D74" s="15"/>
      <c r="E74" s="15"/>
      <c r="F74" s="24"/>
      <c r="G74" s="15"/>
      <c r="H74" s="18"/>
      <c r="I74" s="18"/>
      <c r="J74" s="18"/>
      <c r="K74" s="30"/>
      <c r="L74" s="30"/>
      <c r="M74" s="30"/>
      <c r="N74" s="18"/>
      <c r="O74" s="18"/>
      <c r="P74" s="18"/>
      <c r="Q74" s="30"/>
      <c r="R74" s="30"/>
    </row>
    <row r="75" spans="1:18" ht="22.5" customHeight="1">
      <c r="A75" s="15"/>
      <c r="B75" s="15"/>
      <c r="C75" s="15" t="s">
        <v>55</v>
      </c>
      <c r="D75" s="15"/>
      <c r="E75" s="15"/>
      <c r="F75" s="24"/>
      <c r="G75" s="15"/>
      <c r="H75" s="18"/>
      <c r="I75" s="18"/>
      <c r="J75" s="18">
        <f>+'EQ รวม'!C16</f>
        <v>30000000</v>
      </c>
      <c r="K75" s="30"/>
      <c r="L75" s="18">
        <f>+'EQ รวม'!C11</f>
        <v>30000000</v>
      </c>
      <c r="M75" s="18"/>
      <c r="N75" s="18"/>
      <c r="O75" s="18"/>
      <c r="P75" s="18">
        <f>+'EQ รวม'!C16</f>
        <v>30000000</v>
      </c>
      <c r="Q75" s="30"/>
      <c r="R75" s="18">
        <f>+'EQ รวม'!C11</f>
        <v>30000000</v>
      </c>
    </row>
    <row r="76" spans="1:18" ht="22.5" customHeight="1">
      <c r="A76" s="15" t="s">
        <v>167</v>
      </c>
      <c r="C76" s="15"/>
      <c r="D76" s="15"/>
      <c r="E76" s="15"/>
      <c r="F76" s="24">
        <v>2.2000000000000002</v>
      </c>
      <c r="G76" s="15"/>
      <c r="H76" s="18">
        <f>+'EQ รวม'!E28</f>
        <v>450663244.80000001</v>
      </c>
      <c r="I76" s="18"/>
      <c r="J76" s="18">
        <f>+'EQ รวม'!E16</f>
        <v>0</v>
      </c>
      <c r="K76" s="18"/>
      <c r="L76" s="18">
        <f>+'EQ รวม'!E11</f>
        <v>0</v>
      </c>
      <c r="M76" s="18"/>
      <c r="N76" s="18">
        <f>+'EQ เฉพาะ'!E20</f>
        <v>450663244.80000001</v>
      </c>
      <c r="O76" s="18"/>
      <c r="P76" s="18">
        <f>+'EQ เฉพาะ'!E14</f>
        <v>0</v>
      </c>
      <c r="Q76" s="30"/>
      <c r="R76" s="18">
        <f>+'EQ เฉพาะ'!E10</f>
        <v>0</v>
      </c>
    </row>
    <row r="77" spans="1:18" ht="22.5" customHeight="1">
      <c r="A77" s="15" t="s">
        <v>168</v>
      </c>
      <c r="C77" s="15"/>
      <c r="D77" s="15"/>
      <c r="E77" s="15"/>
      <c r="F77" s="24">
        <v>2.2000000000000002</v>
      </c>
      <c r="G77" s="15"/>
      <c r="H77" s="18">
        <v>0</v>
      </c>
      <c r="I77" s="18"/>
      <c r="J77" s="18">
        <v>0</v>
      </c>
      <c r="K77" s="18"/>
      <c r="L77" s="18">
        <v>0</v>
      </c>
      <c r="M77" s="18"/>
      <c r="N77" s="18">
        <f>+'EQ เฉพาะ'!G20</f>
        <v>-455663044.80000001</v>
      </c>
      <c r="O77" s="18"/>
      <c r="P77" s="18">
        <f>+'EQ เฉพาะ'!G14</f>
        <v>0</v>
      </c>
      <c r="Q77" s="30"/>
      <c r="R77" s="18">
        <f>+'EQ เฉพาะ'!G10</f>
        <v>0</v>
      </c>
    </row>
    <row r="78" spans="1:18" ht="22.5" customHeight="1">
      <c r="A78" s="40" t="s">
        <v>179</v>
      </c>
      <c r="B78" s="15"/>
      <c r="C78" s="15"/>
      <c r="D78" s="15"/>
      <c r="E78" s="15"/>
      <c r="F78" s="24"/>
      <c r="G78" s="15"/>
      <c r="H78" s="18"/>
      <c r="I78" s="18"/>
      <c r="J78" s="18"/>
      <c r="K78" s="30"/>
      <c r="L78" s="30"/>
      <c r="M78" s="30"/>
      <c r="N78" s="18"/>
      <c r="O78" s="18"/>
      <c r="P78" s="18"/>
      <c r="Q78" s="30"/>
      <c r="R78" s="30"/>
    </row>
    <row r="79" spans="1:18" ht="22.5" customHeight="1">
      <c r="A79" s="40"/>
      <c r="B79" s="15" t="s">
        <v>180</v>
      </c>
      <c r="C79" s="15"/>
      <c r="D79" s="15"/>
      <c r="E79" s="15"/>
      <c r="F79" s="24">
        <v>2.2000000000000002</v>
      </c>
      <c r="G79" s="15"/>
      <c r="H79" s="18">
        <f>+'EQ รวม'!I28</f>
        <v>-460919363.95999998</v>
      </c>
      <c r="I79" s="18"/>
      <c r="J79" s="18">
        <f>+'EQ รวม'!I16</f>
        <v>0</v>
      </c>
      <c r="K79" s="30"/>
      <c r="L79" s="30">
        <f>+'EQ รวม'!I11</f>
        <v>0</v>
      </c>
      <c r="M79" s="30"/>
      <c r="N79" s="18">
        <v>0</v>
      </c>
      <c r="O79" s="18"/>
      <c r="P79" s="18">
        <v>0</v>
      </c>
      <c r="Q79" s="30"/>
      <c r="R79" s="30">
        <v>0</v>
      </c>
    </row>
    <row r="80" spans="1:18" ht="22.5" customHeight="1">
      <c r="A80" s="15" t="s">
        <v>174</v>
      </c>
      <c r="C80" s="15"/>
      <c r="D80" s="15"/>
      <c r="E80" s="15"/>
      <c r="F80" s="24">
        <v>27</v>
      </c>
      <c r="G80" s="15"/>
      <c r="H80" s="18">
        <f>+'EQ รวม'!G28</f>
        <v>17673982.800000001</v>
      </c>
      <c r="I80" s="18"/>
      <c r="J80" s="18">
        <f>+'EQ รวม'!G16</f>
        <v>0</v>
      </c>
      <c r="K80" s="18"/>
      <c r="L80" s="18">
        <f>+'EQ รวม'!G11</f>
        <v>0</v>
      </c>
      <c r="M80" s="18"/>
      <c r="N80" s="18">
        <f>+'EQ เฉพาะ'!I20</f>
        <v>17673982.800000001</v>
      </c>
      <c r="O80" s="18"/>
      <c r="P80" s="18">
        <f>+'EQ เฉพาะ'!I14</f>
        <v>0</v>
      </c>
      <c r="Q80" s="30"/>
      <c r="R80" s="18">
        <f>+'EQ เฉพาะ'!I10</f>
        <v>0</v>
      </c>
    </row>
    <row r="81" spans="1:29" ht="22.5" customHeight="1">
      <c r="A81" s="15" t="s">
        <v>12</v>
      </c>
      <c r="B81" s="15"/>
      <c r="C81" s="54"/>
      <c r="D81" s="15"/>
      <c r="E81" s="15"/>
      <c r="F81" s="24"/>
      <c r="G81" s="15"/>
      <c r="H81" s="18"/>
      <c r="I81" s="18"/>
      <c r="J81" s="18"/>
      <c r="K81" s="30"/>
      <c r="L81" s="30"/>
      <c r="M81" s="30"/>
      <c r="N81" s="18"/>
      <c r="O81" s="18"/>
      <c r="P81" s="18"/>
      <c r="Q81" s="30"/>
      <c r="R81" s="30"/>
    </row>
    <row r="82" spans="1:29" ht="22.5" customHeight="1">
      <c r="A82" s="15" t="s">
        <v>28</v>
      </c>
      <c r="B82" s="15"/>
      <c r="C82" s="54"/>
      <c r="D82" s="15"/>
      <c r="E82" s="15"/>
      <c r="F82" s="24"/>
      <c r="G82" s="15"/>
      <c r="H82" s="18"/>
      <c r="I82" s="18"/>
      <c r="J82" s="18"/>
      <c r="K82" s="30"/>
      <c r="L82" s="30"/>
      <c r="M82" s="30"/>
      <c r="N82" s="18"/>
      <c r="O82" s="18"/>
      <c r="P82" s="18"/>
      <c r="Q82" s="30"/>
      <c r="R82" s="30"/>
    </row>
    <row r="83" spans="1:29" ht="22.5" customHeight="1">
      <c r="A83" s="15" t="s">
        <v>40</v>
      </c>
      <c r="B83" s="15"/>
      <c r="C83" s="15"/>
      <c r="D83" s="15"/>
      <c r="E83" s="15"/>
      <c r="F83" s="24">
        <v>18</v>
      </c>
      <c r="G83" s="15"/>
      <c r="H83" s="18">
        <f>+'EQ รวม'!$K28</f>
        <v>3500000</v>
      </c>
      <c r="I83" s="18"/>
      <c r="J83" s="18">
        <f>+'EQ รวม'!$K16</f>
        <v>3000000</v>
      </c>
      <c r="K83" s="30"/>
      <c r="L83" s="30">
        <f>+'EQ รวม'!$K11</f>
        <v>3000000</v>
      </c>
      <c r="M83" s="30"/>
      <c r="N83" s="18">
        <f>'EQ เฉพาะ'!K20</f>
        <v>3000000</v>
      </c>
      <c r="O83" s="18"/>
      <c r="P83" s="18">
        <f>'EQ เฉพาะ'!K14</f>
        <v>3000000</v>
      </c>
      <c r="Q83" s="30"/>
      <c r="R83" s="30">
        <f>'EQ เฉพาะ'!K10</f>
        <v>3000000</v>
      </c>
    </row>
    <row r="84" spans="1:29" ht="22.5" customHeight="1">
      <c r="A84" s="40" t="s">
        <v>29</v>
      </c>
      <c r="B84" s="15"/>
      <c r="C84" s="15"/>
      <c r="D84" s="15"/>
      <c r="E84" s="15"/>
      <c r="F84" s="24"/>
      <c r="G84" s="15"/>
      <c r="H84" s="18">
        <f>+'EQ รวม'!M28</f>
        <v>287336403.90000004</v>
      </c>
      <c r="I84" s="18"/>
      <c r="J84" s="18">
        <f>+'EQ รวม'!M16</f>
        <v>254344378.76000002</v>
      </c>
      <c r="K84" s="30"/>
      <c r="L84" s="30">
        <f>+'EQ รวม'!M11</f>
        <v>192249917.52000001</v>
      </c>
      <c r="M84" s="30"/>
      <c r="N84" s="18">
        <f>'EQ เฉพาะ'!M20</f>
        <v>289552161.99000037</v>
      </c>
      <c r="O84" s="18"/>
      <c r="P84" s="18">
        <f>'EQ เฉพาะ'!M14</f>
        <v>255184078.60000041</v>
      </c>
      <c r="Q84" s="30"/>
      <c r="R84" s="30">
        <f>'EQ เฉพาะ'!M10</f>
        <v>192479733.84000036</v>
      </c>
    </row>
    <row r="85" spans="1:29" ht="22.5" customHeight="1">
      <c r="A85" s="40" t="s">
        <v>181</v>
      </c>
      <c r="B85" s="15"/>
      <c r="C85" s="15"/>
      <c r="D85" s="15"/>
      <c r="E85" s="15"/>
      <c r="F85" s="24"/>
      <c r="G85" s="15"/>
      <c r="H85" s="55">
        <f>SUM(H73:H84)</f>
        <v>351447867.54000008</v>
      </c>
      <c r="I85" s="18"/>
      <c r="J85" s="55">
        <f>SUM(J73:J84)</f>
        <v>287344378.75999999</v>
      </c>
      <c r="K85" s="30"/>
      <c r="L85" s="55">
        <f>SUM(L73:L84)</f>
        <v>225249917.52000001</v>
      </c>
      <c r="M85" s="30"/>
      <c r="N85" s="55">
        <f>SUM(N73:N84)</f>
        <v>358419944.79000038</v>
      </c>
      <c r="O85" s="18"/>
      <c r="P85" s="55">
        <f>SUM(P73:P84)</f>
        <v>288184078.60000038</v>
      </c>
      <c r="Q85" s="30"/>
      <c r="R85" s="55">
        <f>SUM(R73:R84)</f>
        <v>225479733.84000036</v>
      </c>
    </row>
    <row r="86" spans="1:29" ht="22.5" customHeight="1">
      <c r="A86" s="40" t="s">
        <v>194</v>
      </c>
      <c r="B86" s="15"/>
      <c r="C86" s="15"/>
      <c r="D86" s="15"/>
      <c r="E86" s="15"/>
      <c r="F86" s="24"/>
      <c r="G86" s="15"/>
      <c r="H86" s="18">
        <f>+'EQ รวม'!Q28</f>
        <v>0</v>
      </c>
      <c r="I86" s="18"/>
      <c r="J86" s="18">
        <f>+'EQ รวม'!Q16</f>
        <v>16194761.65</v>
      </c>
      <c r="K86" s="30"/>
      <c r="L86" s="30">
        <f>+'EQ รวม'!Q11</f>
        <v>15995057.57</v>
      </c>
      <c r="M86" s="30"/>
      <c r="N86" s="18">
        <v>0</v>
      </c>
      <c r="O86" s="18"/>
      <c r="P86" s="18">
        <v>0</v>
      </c>
      <c r="Q86" s="30"/>
      <c r="R86" s="30">
        <v>0</v>
      </c>
    </row>
    <row r="87" spans="1:29" ht="22.5" customHeight="1">
      <c r="A87" s="14" t="s">
        <v>13</v>
      </c>
      <c r="B87" s="15"/>
      <c r="C87" s="15"/>
      <c r="D87" s="15"/>
      <c r="E87" s="15"/>
      <c r="F87" s="24"/>
      <c r="G87" s="15"/>
      <c r="H87" s="34">
        <f>SUM(H85:H86)</f>
        <v>351447867.54000008</v>
      </c>
      <c r="I87" s="18"/>
      <c r="J87" s="34">
        <f>SUM(J85:J86)</f>
        <v>303539140.40999997</v>
      </c>
      <c r="K87" s="30"/>
      <c r="L87" s="34">
        <f>SUM(L85:L86)</f>
        <v>241244975.09</v>
      </c>
      <c r="M87" s="17"/>
      <c r="N87" s="34">
        <f>SUM(N85:N86)</f>
        <v>358419944.79000038</v>
      </c>
      <c r="O87" s="18"/>
      <c r="P87" s="34">
        <f>SUM(P85:P86)</f>
        <v>288184078.60000038</v>
      </c>
      <c r="Q87" s="30"/>
      <c r="R87" s="34">
        <f>SUM(R85:R86)</f>
        <v>225479733.84000036</v>
      </c>
      <c r="T87" s="56"/>
      <c r="V87" s="56"/>
    </row>
    <row r="88" spans="1:29" ht="22.5" customHeight="1" thickBot="1">
      <c r="A88" s="14" t="s">
        <v>14</v>
      </c>
      <c r="B88" s="15"/>
      <c r="C88" s="15"/>
      <c r="D88" s="15"/>
      <c r="E88" s="15"/>
      <c r="F88" s="24"/>
      <c r="G88" s="15"/>
      <c r="H88" s="38">
        <f>+H87+H45</f>
        <v>441731760.75000012</v>
      </c>
      <c r="I88" s="18"/>
      <c r="J88" s="38">
        <f>+J87+J45</f>
        <v>384562441.98999995</v>
      </c>
      <c r="K88" s="30"/>
      <c r="L88" s="38">
        <f>+L87+L45</f>
        <v>318400459.75999999</v>
      </c>
      <c r="M88" s="17"/>
      <c r="N88" s="38">
        <f>+N87+N45</f>
        <v>449899079.64000034</v>
      </c>
      <c r="O88" s="18"/>
      <c r="P88" s="38">
        <f>+P87+P45</f>
        <v>366944004.4600004</v>
      </c>
      <c r="Q88" s="30"/>
      <c r="R88" s="38">
        <f>+R87+R45</f>
        <v>300137857.87000036</v>
      </c>
      <c r="S88" s="19">
        <f t="shared" ref="S88:AC88" si="0">H88-H24</f>
        <v>0</v>
      </c>
      <c r="T88" s="19">
        <f t="shared" si="0"/>
        <v>0</v>
      </c>
      <c r="U88" s="19">
        <f t="shared" si="0"/>
        <v>0</v>
      </c>
      <c r="V88" s="19">
        <f t="shared" si="0"/>
        <v>0</v>
      </c>
      <c r="W88" s="19">
        <f t="shared" si="0"/>
        <v>0</v>
      </c>
      <c r="X88" s="19">
        <f t="shared" si="0"/>
        <v>0</v>
      </c>
      <c r="Y88" s="19">
        <f>N88-N24</f>
        <v>0</v>
      </c>
      <c r="Z88" s="19">
        <f t="shared" si="0"/>
        <v>0</v>
      </c>
      <c r="AA88" s="19">
        <f t="shared" si="0"/>
        <v>4.76837158203125E-7</v>
      </c>
      <c r="AB88" s="19">
        <f t="shared" si="0"/>
        <v>0</v>
      </c>
      <c r="AC88" s="19">
        <f t="shared" si="0"/>
        <v>0</v>
      </c>
    </row>
    <row r="89" spans="1:29" ht="22.5" customHeight="1" thickTop="1">
      <c r="S89" s="19"/>
      <c r="T89" s="19"/>
      <c r="U89" s="19"/>
      <c r="V89" s="19"/>
      <c r="W89" s="57"/>
    </row>
    <row r="90" spans="1:29" ht="22.5" customHeight="1">
      <c r="S90" s="19"/>
      <c r="T90" s="19"/>
      <c r="U90" s="19"/>
      <c r="V90" s="19"/>
      <c r="W90" s="57"/>
    </row>
    <row r="91" spans="1:29" ht="22.5" customHeight="1">
      <c r="A91" s="14"/>
      <c r="B91" s="15" t="s">
        <v>46</v>
      </c>
      <c r="C91" s="15"/>
    </row>
    <row r="105" spans="1:18" ht="22.5" customHeight="1">
      <c r="A105" s="14"/>
      <c r="B105" s="48" t="s">
        <v>47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</row>
    <row r="106" spans="1:18" ht="22.5" customHeight="1">
      <c r="A106" s="14"/>
      <c r="B106" s="50" t="str">
        <f>+B54</f>
        <v xml:space="preserve">                                                                           (          นายบุญศักดิ์   เกียรติจรูญเลิศ           นายวราวุธ   อรุโณทัย          )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</row>
    <row r="117" spans="6:18" s="58" customFormat="1" ht="22.5" customHeight="1">
      <c r="F117" s="16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</row>
    <row r="118" spans="6:18" s="58" customFormat="1" ht="22.5" customHeight="1">
      <c r="F118" s="16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</row>
    <row r="119" spans="6:18" s="58" customFormat="1" ht="22.5" customHeight="1">
      <c r="F119" s="16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</row>
    <row r="120" spans="6:18" s="58" customFormat="1" ht="22.5" customHeight="1">
      <c r="F120" s="16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</row>
    <row r="121" spans="6:18" s="58" customFormat="1" ht="22.5" customHeight="1">
      <c r="F121" s="16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</row>
    <row r="122" spans="6:18" s="58" customFormat="1" ht="22.5" customHeight="1">
      <c r="F122" s="16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</row>
    <row r="123" spans="6:18" s="58" customFormat="1" ht="22.5" customHeight="1">
      <c r="F123" s="16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</row>
    <row r="124" spans="6:18" s="58" customFormat="1" ht="22.5" customHeight="1">
      <c r="F124" s="16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</row>
    <row r="125" spans="6:18" s="58" customFormat="1" ht="22.5" customHeight="1">
      <c r="F125" s="16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</row>
    <row r="126" spans="6:18" s="58" customFormat="1" ht="22.5" customHeight="1">
      <c r="F126" s="16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</row>
    <row r="127" spans="6:18" s="58" customFormat="1" ht="22.5" customHeight="1">
      <c r="F127" s="16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</row>
    <row r="128" spans="6:18" s="58" customFormat="1" ht="22.5" customHeight="1">
      <c r="F128" s="16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</row>
    <row r="129" spans="6:18" s="58" customFormat="1" ht="22.5" customHeight="1">
      <c r="F129" s="16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</row>
    <row r="130" spans="6:18" s="58" customFormat="1" ht="22.5" customHeight="1">
      <c r="F130" s="16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</row>
    <row r="131" spans="6:18" s="58" customFormat="1" ht="22.5" customHeight="1">
      <c r="F131" s="16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</row>
    <row r="132" spans="6:18" s="58" customFormat="1" ht="22.5" customHeight="1">
      <c r="F132" s="16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</row>
    <row r="133" spans="6:18" s="58" customFormat="1" ht="22.5" customHeight="1">
      <c r="F133" s="16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</row>
    <row r="134" spans="6:18" s="58" customFormat="1" ht="22.5" customHeight="1">
      <c r="F134" s="16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</row>
    <row r="135" spans="6:18" s="58" customFormat="1" ht="22.5" customHeight="1">
      <c r="F135" s="16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</row>
    <row r="136" spans="6:18" s="58" customFormat="1" ht="22.5" customHeight="1">
      <c r="F136" s="16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</row>
  </sheetData>
  <mergeCells count="13">
    <mergeCell ref="B105:R105"/>
    <mergeCell ref="A1:R1"/>
    <mergeCell ref="A2:R2"/>
    <mergeCell ref="A3:R3"/>
    <mergeCell ref="B53:R53"/>
    <mergeCell ref="H6:L6"/>
    <mergeCell ref="N6:R6"/>
    <mergeCell ref="A55:R55"/>
    <mergeCell ref="A56:R56"/>
    <mergeCell ref="A57:R57"/>
    <mergeCell ref="H61:L61"/>
    <mergeCell ref="N61:R61"/>
    <mergeCell ref="A58:R58"/>
  </mergeCells>
  <phoneticPr fontId="0" type="noConversion"/>
  <pageMargins left="0.78740157480314965" right="0.59055118110236227" top="0.47244094488188981" bottom="0.51181102362204722" header="0.51181102362204722" footer="0.51181102362204722"/>
  <pageSetup paperSize="9" scale="66" firstPageNumber="7" fitToHeight="0" orientation="portrait" useFirstPageNumber="1" r:id="rId1"/>
  <headerFooter alignWithMargins="0"/>
  <rowBreaks count="1" manualBreakCount="1">
    <brk id="54" max="16383" man="1"/>
  </rowBreaks>
  <colBreaks count="1" manualBreakCount="1">
    <brk id="18" max="113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8"/>
  <sheetViews>
    <sheetView view="pageBreakPreview" zoomScale="85" zoomScaleNormal="100" zoomScaleSheetLayoutView="85" workbookViewId="0">
      <selection activeCell="K78" sqref="K78"/>
    </sheetView>
  </sheetViews>
  <sheetFormatPr defaultColWidth="10.8984375" defaultRowHeight="21.5"/>
  <cols>
    <col min="1" max="1" width="1.8984375" style="10" customWidth="1"/>
    <col min="2" max="2" width="3.296875" style="10" customWidth="1"/>
    <col min="3" max="3" width="52" style="10" customWidth="1"/>
    <col min="4" max="4" width="0.59765625" style="10" customWidth="1"/>
    <col min="5" max="5" width="13.8984375" style="10" customWidth="1"/>
    <col min="6" max="6" width="18.69921875" style="10" customWidth="1"/>
    <col min="7" max="7" width="0.69921875" style="10" customWidth="1"/>
    <col min="8" max="8" width="18.69921875" style="10" customWidth="1"/>
    <col min="9" max="9" width="0.8984375" style="10" customWidth="1"/>
    <col min="10" max="10" width="18.69921875" style="10" customWidth="1"/>
    <col min="11" max="11" width="0.69921875" style="10" customWidth="1"/>
    <col min="12" max="12" width="18.69921875" style="10" customWidth="1"/>
    <col min="13" max="13" width="10.8984375" style="10"/>
    <col min="14" max="14" width="12.3984375" style="10" customWidth="1"/>
    <col min="15" max="15" width="10.8984375" style="10"/>
    <col min="16" max="16" width="13.8984375" style="10" bestFit="1" customWidth="1"/>
    <col min="17" max="16384" width="10.8984375" style="10"/>
  </cols>
  <sheetData>
    <row r="1" spans="1:15" ht="21.25" customHeight="1">
      <c r="A1" s="12" t="str">
        <f>BS!A1</f>
        <v>บริษัท คัมเวล คอร์ปอเรชั่น จำกัด และ บริษัทย่อย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0"/>
      <c r="N1" s="110"/>
      <c r="O1" s="110"/>
    </row>
    <row r="2" spans="1:15" ht="21.25" customHeight="1">
      <c r="A2" s="12" t="s">
        <v>39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5" ht="21.25" customHeight="1">
      <c r="A3" s="12" t="s">
        <v>111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5" ht="10" customHeight="1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5" ht="21.25" customHeight="1">
      <c r="D5" s="112"/>
      <c r="E5" s="112"/>
      <c r="F5" s="113"/>
      <c r="G5" s="113"/>
      <c r="H5" s="114"/>
      <c r="I5" s="112"/>
      <c r="J5" s="113"/>
      <c r="K5" s="113"/>
      <c r="L5" s="114" t="s">
        <v>45</v>
      </c>
    </row>
    <row r="6" spans="1:15" ht="21.25" customHeight="1">
      <c r="D6" s="112"/>
      <c r="E6" s="112"/>
      <c r="F6" s="115" t="s">
        <v>94</v>
      </c>
      <c r="G6" s="115"/>
      <c r="H6" s="115"/>
      <c r="I6" s="112"/>
      <c r="J6" s="115" t="s">
        <v>95</v>
      </c>
      <c r="K6" s="115"/>
      <c r="L6" s="115"/>
    </row>
    <row r="7" spans="1:15" ht="21.25" customHeight="1">
      <c r="B7" s="116"/>
      <c r="C7" s="116"/>
      <c r="D7" s="112"/>
      <c r="E7" s="117" t="s">
        <v>18</v>
      </c>
      <c r="F7" s="118" t="s">
        <v>109</v>
      </c>
      <c r="G7" s="119"/>
      <c r="H7" s="118" t="s">
        <v>100</v>
      </c>
      <c r="I7" s="112"/>
      <c r="J7" s="118" t="s">
        <v>109</v>
      </c>
      <c r="K7" s="119"/>
      <c r="L7" s="118" t="s">
        <v>100</v>
      </c>
    </row>
    <row r="8" spans="1:15" ht="8.15" customHeight="1">
      <c r="B8" s="116"/>
      <c r="C8" s="116"/>
      <c r="D8" s="112"/>
      <c r="E8" s="112"/>
      <c r="F8" s="120"/>
      <c r="G8" s="119"/>
      <c r="H8" s="120"/>
      <c r="I8" s="112"/>
      <c r="J8" s="120"/>
      <c r="K8" s="119"/>
      <c r="L8" s="120"/>
    </row>
    <row r="9" spans="1:15" ht="21.25" customHeight="1">
      <c r="A9" s="10" t="s">
        <v>57</v>
      </c>
      <c r="B9" s="116"/>
      <c r="C9" s="116"/>
      <c r="D9" s="112"/>
      <c r="E9" s="5"/>
      <c r="F9" s="121">
        <v>460626040.58999991</v>
      </c>
      <c r="G9" s="122"/>
      <c r="H9" s="121">
        <v>426240129.97000003</v>
      </c>
      <c r="I9" s="123"/>
      <c r="J9" s="121">
        <v>460744539.84999996</v>
      </c>
      <c r="K9" s="122"/>
      <c r="L9" s="121">
        <v>426713029.68000001</v>
      </c>
    </row>
    <row r="10" spans="1:15" ht="21.25" customHeight="1">
      <c r="A10" s="10" t="s">
        <v>58</v>
      </c>
      <c r="D10" s="112"/>
      <c r="E10" s="5"/>
      <c r="F10" s="32">
        <v>-279790113.44999999</v>
      </c>
      <c r="G10" s="6"/>
      <c r="H10" s="6">
        <v>-242043248.5</v>
      </c>
      <c r="I10" s="123"/>
      <c r="J10" s="6">
        <v>-281357305.75</v>
      </c>
      <c r="K10" s="6"/>
      <c r="L10" s="32">
        <v>-246559535.84999999</v>
      </c>
    </row>
    <row r="11" spans="1:15" ht="21.25" customHeight="1">
      <c r="A11" s="124" t="s">
        <v>59</v>
      </c>
      <c r="B11" s="125"/>
      <c r="C11" s="126"/>
      <c r="D11" s="112"/>
      <c r="E11" s="5"/>
      <c r="F11" s="127">
        <f>+SUM(F9:F10)</f>
        <v>180835927.13999993</v>
      </c>
      <c r="G11" s="11"/>
      <c r="H11" s="127">
        <f>+SUM(H9:H10)</f>
        <v>184196881.47000003</v>
      </c>
      <c r="I11" s="123"/>
      <c r="J11" s="127">
        <f>+SUM(J9:J10)</f>
        <v>179387234.09999996</v>
      </c>
      <c r="K11" s="11"/>
      <c r="L11" s="127">
        <f>+SUM(L9:L10)</f>
        <v>180153493.83000001</v>
      </c>
    </row>
    <row r="12" spans="1:15" ht="21.25" customHeight="1">
      <c r="A12" s="10" t="s">
        <v>15</v>
      </c>
      <c r="D12" s="112"/>
      <c r="E12" s="5"/>
      <c r="F12" s="6">
        <v>9094542.2899999991</v>
      </c>
      <c r="G12" s="11"/>
      <c r="H12" s="6">
        <v>7061597.6399999997</v>
      </c>
      <c r="I12" s="123"/>
      <c r="J12" s="6">
        <v>10235403.469999999</v>
      </c>
      <c r="K12" s="11"/>
      <c r="L12" s="6">
        <v>8125796.5800000001</v>
      </c>
    </row>
    <row r="13" spans="1:15" ht="21.25" customHeight="1">
      <c r="A13" s="125" t="s">
        <v>156</v>
      </c>
      <c r="B13" s="125"/>
      <c r="C13" s="125"/>
      <c r="E13" s="5"/>
      <c r="F13" s="6">
        <v>-35634461.090000004</v>
      </c>
      <c r="G13" s="11"/>
      <c r="H13" s="6">
        <v>-33054599.379999999</v>
      </c>
      <c r="I13" s="128"/>
      <c r="J13" s="6">
        <v>-35634461.090000004</v>
      </c>
      <c r="K13" s="11"/>
      <c r="L13" s="6">
        <v>-33054349.379999999</v>
      </c>
    </row>
    <row r="14" spans="1:15" ht="21.25" customHeight="1">
      <c r="A14" s="125" t="s">
        <v>37</v>
      </c>
      <c r="B14" s="125"/>
      <c r="C14" s="125"/>
      <c r="D14" s="112"/>
      <c r="E14" s="5"/>
      <c r="F14" s="6">
        <v>-102389388.37</v>
      </c>
      <c r="G14" s="11"/>
      <c r="H14" s="6">
        <v>-72508857.969999999</v>
      </c>
      <c r="I14" s="123"/>
      <c r="J14" s="6">
        <v>-99671136.219999999</v>
      </c>
      <c r="K14" s="11"/>
      <c r="L14" s="6">
        <v>-69580481.209999993</v>
      </c>
    </row>
    <row r="15" spans="1:15" ht="21.25" customHeight="1">
      <c r="A15" s="125" t="s">
        <v>35</v>
      </c>
      <c r="B15" s="125"/>
      <c r="C15" s="125"/>
      <c r="D15" s="112"/>
      <c r="E15" s="5"/>
      <c r="F15" s="6">
        <v>-3374276.69</v>
      </c>
      <c r="G15" s="11"/>
      <c r="H15" s="6">
        <v>-1386664.24</v>
      </c>
      <c r="I15" s="123"/>
      <c r="J15" s="6">
        <v>-3129877.51</v>
      </c>
      <c r="K15" s="11"/>
      <c r="L15" s="6">
        <v>-1229156.1399999999</v>
      </c>
    </row>
    <row r="16" spans="1:15" ht="21.25" customHeight="1">
      <c r="A16" s="129" t="s">
        <v>36</v>
      </c>
      <c r="B16" s="125"/>
      <c r="C16" s="125"/>
      <c r="D16" s="112"/>
      <c r="E16" s="5"/>
      <c r="F16" s="127">
        <f>+SUM(F11:F15)</f>
        <v>48532343.279999912</v>
      </c>
      <c r="G16" s="11"/>
      <c r="H16" s="127">
        <f>+SUM(H11:H15)</f>
        <v>84308357.520000026</v>
      </c>
      <c r="I16" s="123"/>
      <c r="J16" s="127">
        <f>+SUM(J11:J15)</f>
        <v>51187162.749999963</v>
      </c>
      <c r="K16" s="11"/>
      <c r="L16" s="127">
        <f>+SUM(L11:L15)</f>
        <v>84415303.680000037</v>
      </c>
    </row>
    <row r="17" spans="1:15" ht="21.25" customHeight="1">
      <c r="A17" s="125" t="s">
        <v>44</v>
      </c>
      <c r="B17" s="125"/>
      <c r="C17" s="125"/>
      <c r="D17" s="112"/>
      <c r="E17" s="5">
        <v>21</v>
      </c>
      <c r="F17" s="6">
        <v>-16543556.550000001</v>
      </c>
      <c r="G17" s="11"/>
      <c r="H17" s="6">
        <v>-17913265</v>
      </c>
      <c r="I17" s="123"/>
      <c r="J17" s="32">
        <v>-16508704.16</v>
      </c>
      <c r="K17" s="11"/>
      <c r="L17" s="6">
        <v>-17621465.32</v>
      </c>
    </row>
    <row r="18" spans="1:15" s="3" customFormat="1" ht="21.25" customHeight="1">
      <c r="A18" s="129" t="s">
        <v>105</v>
      </c>
      <c r="B18" s="125"/>
      <c r="C18" s="130"/>
      <c r="D18" s="4"/>
      <c r="E18" s="5"/>
      <c r="F18" s="131">
        <f>+SUM(F16:F17)</f>
        <v>31988786.729999911</v>
      </c>
      <c r="G18" s="11"/>
      <c r="H18" s="131">
        <f>+SUM(H16:H17)</f>
        <v>66395092.520000026</v>
      </c>
      <c r="I18" s="7"/>
      <c r="J18" s="131">
        <f>+SUM(J16:J17)</f>
        <v>34678458.589999959</v>
      </c>
      <c r="K18" s="11"/>
      <c r="L18" s="131">
        <f>+SUM(L16:L17)</f>
        <v>66793838.360000037</v>
      </c>
      <c r="M18" s="10"/>
      <c r="N18" s="10"/>
      <c r="O18" s="10"/>
    </row>
    <row r="19" spans="1:15" s="3" customFormat="1" ht="10" customHeight="1">
      <c r="A19" s="125"/>
      <c r="B19" s="125"/>
      <c r="C19" s="130"/>
      <c r="D19" s="4"/>
      <c r="E19" s="4"/>
      <c r="F19" s="6"/>
      <c r="G19" s="11"/>
      <c r="H19" s="6"/>
      <c r="I19" s="7"/>
      <c r="J19" s="6"/>
      <c r="K19" s="11"/>
      <c r="L19" s="6"/>
      <c r="M19" s="10"/>
      <c r="N19" s="10"/>
      <c r="O19" s="10"/>
    </row>
    <row r="20" spans="1:15" s="3" customFormat="1" ht="21.25" customHeight="1">
      <c r="A20" s="129" t="s">
        <v>159</v>
      </c>
      <c r="B20" s="125"/>
      <c r="C20" s="130"/>
      <c r="D20" s="4"/>
      <c r="E20" s="4"/>
      <c r="F20" s="6"/>
      <c r="G20" s="11"/>
      <c r="H20" s="6"/>
      <c r="I20" s="7"/>
      <c r="J20" s="6"/>
      <c r="K20" s="11"/>
      <c r="L20" s="6"/>
      <c r="M20" s="10"/>
      <c r="N20" s="10"/>
      <c r="O20" s="10"/>
    </row>
    <row r="21" spans="1:15" s="3" customFormat="1" ht="21.25" customHeight="1">
      <c r="A21" s="132" t="s">
        <v>187</v>
      </c>
      <c r="D21" s="4"/>
      <c r="E21" s="4"/>
      <c r="F21" s="6"/>
      <c r="G21" s="11"/>
      <c r="H21" s="6"/>
      <c r="I21" s="7"/>
      <c r="J21" s="6"/>
      <c r="K21" s="11"/>
      <c r="L21" s="6"/>
      <c r="M21" s="10"/>
      <c r="N21" s="10"/>
      <c r="O21" s="10"/>
    </row>
    <row r="22" spans="1:15" s="3" customFormat="1" ht="21.25" customHeight="1">
      <c r="A22" s="133"/>
      <c r="B22" s="133" t="s">
        <v>61</v>
      </c>
      <c r="D22" s="4"/>
      <c r="E22" s="4"/>
      <c r="F22" s="6"/>
      <c r="G22" s="11"/>
      <c r="H22" s="6"/>
      <c r="I22" s="7"/>
      <c r="J22" s="6"/>
      <c r="K22" s="11"/>
      <c r="L22" s="6"/>
      <c r="M22" s="10"/>
      <c r="N22" s="10"/>
      <c r="O22" s="10"/>
    </row>
    <row r="23" spans="1:15" s="3" customFormat="1" ht="21.25" customHeight="1">
      <c r="A23" s="10"/>
      <c r="B23" s="10" t="s">
        <v>41</v>
      </c>
      <c r="D23" s="4"/>
      <c r="E23" s="4"/>
      <c r="F23" s="6">
        <v>1514947</v>
      </c>
      <c r="G23" s="11"/>
      <c r="H23" s="6">
        <v>-3249571</v>
      </c>
      <c r="I23" s="7"/>
      <c r="J23" s="6">
        <v>1487031</v>
      </c>
      <c r="K23" s="11"/>
      <c r="L23" s="6">
        <v>-3236867</v>
      </c>
      <c r="M23" s="10"/>
      <c r="N23" s="10"/>
      <c r="O23" s="10"/>
    </row>
    <row r="24" spans="1:15" s="3" customFormat="1" ht="21.25" customHeight="1">
      <c r="A24" s="10"/>
      <c r="B24" s="10" t="s">
        <v>60</v>
      </c>
      <c r="D24" s="4"/>
      <c r="E24" s="4"/>
      <c r="F24" s="6">
        <v>-302989.40000000002</v>
      </c>
      <c r="G24" s="11"/>
      <c r="H24" s="6">
        <v>648643.80000000005</v>
      </c>
      <c r="I24" s="7"/>
      <c r="J24" s="6">
        <v>-297406.2</v>
      </c>
      <c r="K24" s="11"/>
      <c r="L24" s="6">
        <v>647373.4</v>
      </c>
      <c r="M24" s="10"/>
      <c r="N24" s="10"/>
      <c r="O24" s="10"/>
    </row>
    <row r="25" spans="1:15" s="3" customFormat="1" ht="21.25" customHeight="1">
      <c r="A25" s="124" t="s">
        <v>188</v>
      </c>
      <c r="D25" s="4"/>
      <c r="E25" s="4"/>
      <c r="F25" s="131">
        <f>SUM(F23:F24)</f>
        <v>1211957.6000000001</v>
      </c>
      <c r="G25" s="11"/>
      <c r="H25" s="131">
        <f>SUM(H23:H24)</f>
        <v>-2600927.2000000002</v>
      </c>
      <c r="I25" s="7"/>
      <c r="J25" s="131">
        <f>SUM(J23:J24)</f>
        <v>1189624.8</v>
      </c>
      <c r="K25" s="11"/>
      <c r="L25" s="131">
        <f>SUM(L23:L24)</f>
        <v>-2589493.6</v>
      </c>
      <c r="M25" s="10"/>
      <c r="N25" s="10"/>
      <c r="O25" s="10"/>
    </row>
    <row r="26" spans="1:15" s="3" customFormat="1" ht="21.25" customHeight="1" thickBot="1">
      <c r="A26" s="124" t="s">
        <v>43</v>
      </c>
      <c r="D26" s="4"/>
      <c r="E26" s="4"/>
      <c r="F26" s="8">
        <f>+F18+F25</f>
        <v>33200744.329999913</v>
      </c>
      <c r="G26" s="11"/>
      <c r="H26" s="8">
        <f>+H18+H25</f>
        <v>63794165.320000023</v>
      </c>
      <c r="I26" s="7"/>
      <c r="J26" s="8">
        <f>+J18+J25</f>
        <v>35868083.389999956</v>
      </c>
      <c r="K26" s="11"/>
      <c r="L26" s="8">
        <f>+L18+L25</f>
        <v>64204344.760000035</v>
      </c>
      <c r="M26" s="10"/>
      <c r="N26" s="10"/>
      <c r="O26" s="10"/>
    </row>
    <row r="27" spans="1:15" s="3" customFormat="1" ht="10" customHeight="1" thickTop="1">
      <c r="A27" s="10"/>
      <c r="D27" s="4"/>
      <c r="E27" s="4"/>
      <c r="F27" s="6"/>
      <c r="G27" s="11"/>
      <c r="H27" s="6"/>
      <c r="I27" s="7"/>
      <c r="J27" s="6"/>
      <c r="K27" s="11"/>
      <c r="L27" s="6"/>
      <c r="M27" s="10"/>
      <c r="N27" s="10"/>
      <c r="O27" s="10"/>
    </row>
    <row r="28" spans="1:15" s="3" customFormat="1" ht="21.25" customHeight="1">
      <c r="A28" s="1" t="s">
        <v>147</v>
      </c>
      <c r="B28" s="2"/>
      <c r="D28" s="4"/>
      <c r="E28" s="5"/>
      <c r="F28" s="6"/>
      <c r="G28" s="6"/>
      <c r="H28" s="6"/>
      <c r="I28" s="7"/>
      <c r="J28" s="6"/>
      <c r="K28" s="6"/>
      <c r="L28" s="6"/>
      <c r="M28" s="10"/>
      <c r="N28" s="10"/>
      <c r="O28" s="10"/>
    </row>
    <row r="29" spans="1:15" s="3" customFormat="1" ht="21.25" customHeight="1" thickBot="1">
      <c r="A29" s="2"/>
      <c r="B29" s="1" t="s">
        <v>189</v>
      </c>
      <c r="D29" s="4"/>
      <c r="E29" s="5"/>
      <c r="F29" s="6">
        <f>+F18-F30</f>
        <v>33780067.53999991</v>
      </c>
      <c r="G29" s="6"/>
      <c r="H29" s="6">
        <v>66183954.840000004</v>
      </c>
      <c r="I29" s="7"/>
      <c r="J29" s="8">
        <f>+J18</f>
        <v>34678458.589999959</v>
      </c>
      <c r="K29" s="6"/>
      <c r="L29" s="8">
        <f>+L18</f>
        <v>66793838.360000037</v>
      </c>
      <c r="M29" s="10"/>
      <c r="N29" s="10"/>
      <c r="O29" s="10"/>
    </row>
    <row r="30" spans="1:15" s="3" customFormat="1" ht="21.25" customHeight="1" thickTop="1">
      <c r="A30" s="2"/>
      <c r="B30" s="1" t="s">
        <v>194</v>
      </c>
      <c r="D30" s="4"/>
      <c r="E30" s="5"/>
      <c r="F30" s="6">
        <v>-1791280.81</v>
      </c>
      <c r="G30" s="6"/>
      <c r="H30" s="6">
        <v>211137.68</v>
      </c>
      <c r="I30" s="7"/>
      <c r="J30" s="6"/>
      <c r="K30" s="6"/>
      <c r="L30" s="6"/>
      <c r="M30" s="10"/>
      <c r="N30" s="10"/>
      <c r="O30" s="10"/>
    </row>
    <row r="31" spans="1:15" s="3" customFormat="1" ht="21.25" customHeight="1" thickBot="1">
      <c r="A31" s="2"/>
      <c r="B31" s="2"/>
      <c r="D31" s="4"/>
      <c r="E31" s="5"/>
      <c r="F31" s="9">
        <f>+F18</f>
        <v>31988786.729999911</v>
      </c>
      <c r="G31" s="6"/>
      <c r="H31" s="9">
        <f>+H18</f>
        <v>66395092.520000026</v>
      </c>
      <c r="I31" s="7"/>
      <c r="J31" s="6"/>
      <c r="K31" s="6"/>
      <c r="L31" s="6"/>
      <c r="M31" s="10"/>
      <c r="N31" s="10"/>
      <c r="O31" s="10"/>
    </row>
    <row r="32" spans="1:15" s="3" customFormat="1" ht="10" customHeight="1" thickTop="1">
      <c r="A32" s="10"/>
      <c r="D32" s="4"/>
      <c r="E32" s="4"/>
      <c r="F32" s="6"/>
      <c r="G32" s="11"/>
      <c r="H32" s="6"/>
      <c r="I32" s="7"/>
      <c r="J32" s="6"/>
      <c r="K32" s="11"/>
      <c r="L32" s="6"/>
      <c r="M32" s="10"/>
      <c r="N32" s="10"/>
      <c r="O32" s="10"/>
    </row>
    <row r="33" spans="1:15" s="3" customFormat="1" ht="21.25" customHeight="1">
      <c r="A33" s="1" t="s">
        <v>183</v>
      </c>
      <c r="B33" s="2"/>
      <c r="D33" s="4"/>
      <c r="E33" s="5"/>
      <c r="F33" s="6"/>
      <c r="G33" s="6"/>
      <c r="H33" s="6"/>
      <c r="I33" s="7"/>
      <c r="J33" s="6"/>
      <c r="K33" s="6"/>
      <c r="L33" s="6"/>
      <c r="M33" s="10"/>
      <c r="N33" s="10"/>
      <c r="O33" s="10"/>
    </row>
    <row r="34" spans="1:15" s="3" customFormat="1" ht="21.25" customHeight="1" thickBot="1">
      <c r="A34" s="2"/>
      <c r="B34" s="1" t="s">
        <v>189</v>
      </c>
      <c r="D34" s="4"/>
      <c r="E34" s="5"/>
      <c r="F34" s="6">
        <f>1211957.6+F29</f>
        <v>34992025.139999911</v>
      </c>
      <c r="G34" s="6"/>
      <c r="H34" s="6">
        <f>-2589493.6+H29</f>
        <v>63594461.240000002</v>
      </c>
      <c r="I34" s="7"/>
      <c r="J34" s="8">
        <f>+J26</f>
        <v>35868083.389999956</v>
      </c>
      <c r="K34" s="6"/>
      <c r="L34" s="8">
        <f>+L26</f>
        <v>64204344.760000035</v>
      </c>
      <c r="M34" s="10"/>
      <c r="N34" s="10"/>
      <c r="O34" s="10"/>
    </row>
    <row r="35" spans="1:15" s="3" customFormat="1" ht="21.25" customHeight="1" thickTop="1">
      <c r="A35" s="2"/>
      <c r="B35" s="1" t="s">
        <v>194</v>
      </c>
      <c r="D35" s="4"/>
      <c r="E35" s="5"/>
      <c r="F35" s="6">
        <f>+F30</f>
        <v>-1791280.81</v>
      </c>
      <c r="G35" s="6"/>
      <c r="H35" s="6">
        <f>-11433.6+H30</f>
        <v>199704.08</v>
      </c>
      <c r="I35" s="7"/>
      <c r="J35" s="6"/>
      <c r="K35" s="6"/>
      <c r="L35" s="6"/>
      <c r="M35" s="10"/>
      <c r="N35" s="10"/>
      <c r="O35" s="10"/>
    </row>
    <row r="36" spans="1:15" s="3" customFormat="1" ht="21.25" customHeight="1" thickBot="1">
      <c r="A36" s="2"/>
      <c r="B36" s="2"/>
      <c r="D36" s="4"/>
      <c r="E36" s="5"/>
      <c r="F36" s="9">
        <f>SUM(F34:F35)</f>
        <v>33200744.329999913</v>
      </c>
      <c r="G36" s="6"/>
      <c r="H36" s="9">
        <f>SUM(H34:H35)</f>
        <v>63794165.32</v>
      </c>
      <c r="I36" s="7"/>
      <c r="J36" s="6"/>
      <c r="K36" s="6"/>
      <c r="L36" s="6"/>
      <c r="M36" s="10"/>
      <c r="N36" s="10"/>
      <c r="O36" s="10"/>
    </row>
    <row r="37" spans="1:15" s="3" customFormat="1" ht="10" customHeight="1" thickTop="1">
      <c r="A37" s="10"/>
      <c r="D37" s="4"/>
      <c r="E37" s="4"/>
      <c r="F37" s="6"/>
      <c r="G37" s="11"/>
      <c r="H37" s="6"/>
      <c r="I37" s="7"/>
      <c r="J37" s="6"/>
      <c r="K37" s="11"/>
      <c r="L37" s="6"/>
      <c r="M37" s="10"/>
      <c r="N37" s="10"/>
      <c r="O37" s="10"/>
    </row>
    <row r="38" spans="1:15" s="3" customFormat="1" ht="21.25" customHeight="1">
      <c r="A38" s="134" t="s">
        <v>62</v>
      </c>
      <c r="B38" s="2"/>
      <c r="D38" s="4"/>
      <c r="E38" s="5">
        <v>22</v>
      </c>
      <c r="F38" s="6"/>
      <c r="G38" s="6"/>
      <c r="H38" s="6"/>
      <c r="I38" s="7"/>
      <c r="J38" s="6"/>
      <c r="K38" s="6"/>
      <c r="L38" s="6"/>
      <c r="M38" s="10"/>
      <c r="N38" s="10"/>
      <c r="O38" s="10"/>
    </row>
    <row r="39" spans="1:15" s="3" customFormat="1" ht="21.25" customHeight="1">
      <c r="A39" s="2"/>
      <c r="B39" s="2" t="s">
        <v>33</v>
      </c>
      <c r="D39" s="4"/>
      <c r="E39" s="5"/>
      <c r="F39" s="6">
        <f>+F29/F40</f>
        <v>0.47118245836885692</v>
      </c>
      <c r="G39" s="6"/>
      <c r="H39" s="6">
        <f>+H29/H40</f>
        <v>1.1030659140000001</v>
      </c>
      <c r="I39" s="7"/>
      <c r="J39" s="6">
        <f>+J18/J40</f>
        <v>0.48371369747944643</v>
      </c>
      <c r="K39" s="6"/>
      <c r="L39" s="6">
        <f>+L18/L40</f>
        <v>1.113230639333334</v>
      </c>
      <c r="M39" s="10"/>
      <c r="N39" s="10"/>
      <c r="O39" s="10"/>
    </row>
    <row r="40" spans="1:15" s="136" customFormat="1" ht="21.25" customHeight="1">
      <c r="A40" s="135"/>
      <c r="B40" s="136" t="s">
        <v>91</v>
      </c>
      <c r="D40" s="137"/>
      <c r="E40" s="138"/>
      <c r="F40" s="139">
        <f>(60000000*273/365)+(106387200*92/365)</f>
        <v>71692116.16438356</v>
      </c>
      <c r="G40" s="139"/>
      <c r="H40" s="139">
        <v>60000000</v>
      </c>
      <c r="I40" s="140"/>
      <c r="J40" s="139">
        <f>(60000000*273/365)+(106387200*92/365)</f>
        <v>71692116.16438356</v>
      </c>
      <c r="K40" s="139"/>
      <c r="L40" s="139">
        <v>60000000</v>
      </c>
      <c r="M40" s="141"/>
      <c r="N40" s="141"/>
      <c r="O40" s="141"/>
    </row>
    <row r="41" spans="1:15" s="3" customFormat="1" ht="21.25" customHeight="1">
      <c r="A41" s="2"/>
      <c r="D41" s="4"/>
      <c r="E41" s="4"/>
      <c r="F41" s="142"/>
      <c r="G41" s="142"/>
      <c r="H41" s="142"/>
      <c r="I41" s="4"/>
      <c r="J41" s="142"/>
      <c r="K41" s="142"/>
      <c r="L41" s="142"/>
      <c r="M41" s="10"/>
      <c r="N41" s="10"/>
      <c r="O41" s="10"/>
    </row>
    <row r="42" spans="1:15" s="3" customFormat="1" ht="21.25" customHeight="1">
      <c r="A42" s="2"/>
      <c r="B42" s="2" t="s">
        <v>46</v>
      </c>
      <c r="D42" s="4"/>
      <c r="E42" s="4"/>
      <c r="F42" s="143"/>
      <c r="G42" s="143"/>
      <c r="H42" s="143"/>
      <c r="I42" s="4"/>
      <c r="J42" s="143"/>
      <c r="K42" s="143"/>
      <c r="L42" s="143"/>
      <c r="M42" s="10"/>
      <c r="N42" s="10"/>
      <c r="O42" s="10"/>
    </row>
    <row r="43" spans="1:15" s="3" customFormat="1" ht="21.25" customHeight="1">
      <c r="A43" s="2"/>
      <c r="B43" s="2"/>
      <c r="D43" s="4"/>
      <c r="E43" s="4"/>
      <c r="F43" s="143"/>
      <c r="G43" s="143"/>
      <c r="H43" s="143"/>
      <c r="I43" s="4"/>
      <c r="J43" s="143"/>
      <c r="K43" s="143"/>
      <c r="L43" s="143"/>
      <c r="M43" s="10"/>
      <c r="N43" s="10"/>
      <c r="O43" s="10"/>
    </row>
    <row r="44" spans="1:15" s="3" customFormat="1" ht="21.25" customHeight="1">
      <c r="A44" s="2"/>
      <c r="B44" s="2"/>
      <c r="D44" s="4"/>
      <c r="E44" s="4"/>
      <c r="F44" s="143"/>
      <c r="G44" s="143"/>
      <c r="H44" s="143"/>
      <c r="I44" s="4"/>
      <c r="J44" s="143"/>
      <c r="K44" s="143"/>
      <c r="L44" s="143"/>
      <c r="M44" s="10"/>
      <c r="N44" s="10"/>
      <c r="O44" s="10"/>
    </row>
    <row r="45" spans="1:15" s="3" customFormat="1" ht="21.25" customHeight="1">
      <c r="A45" s="2"/>
      <c r="B45" s="2"/>
      <c r="D45" s="4"/>
      <c r="E45" s="4"/>
      <c r="F45" s="143"/>
      <c r="G45" s="143"/>
      <c r="H45" s="143"/>
      <c r="I45" s="4"/>
      <c r="J45" s="143"/>
      <c r="K45" s="143"/>
      <c r="L45" s="143"/>
      <c r="M45" s="10"/>
      <c r="N45" s="10"/>
      <c r="O45" s="10"/>
    </row>
    <row r="46" spans="1:15" s="3" customFormat="1" ht="21.25" customHeight="1">
      <c r="A46" s="2"/>
      <c r="B46" s="2"/>
      <c r="D46" s="4"/>
      <c r="E46" s="4"/>
      <c r="F46" s="143"/>
      <c r="G46" s="143"/>
      <c r="H46" s="143"/>
      <c r="I46" s="4"/>
      <c r="J46" s="143"/>
      <c r="K46" s="143"/>
      <c r="L46" s="143"/>
      <c r="M46" s="10"/>
      <c r="N46" s="10"/>
      <c r="O46" s="10"/>
    </row>
    <row r="47" spans="1:15" s="3" customFormat="1" ht="21.25" customHeight="1">
      <c r="A47" s="2"/>
      <c r="B47" s="2"/>
      <c r="D47" s="4"/>
      <c r="E47" s="4"/>
      <c r="F47" s="143"/>
      <c r="G47" s="143"/>
      <c r="H47" s="143"/>
      <c r="I47" s="4"/>
      <c r="J47" s="143"/>
      <c r="K47" s="143"/>
      <c r="L47" s="143"/>
      <c r="M47" s="10"/>
      <c r="N47" s="10"/>
      <c r="O47" s="10"/>
    </row>
    <row r="48" spans="1:15" s="3" customFormat="1" ht="21.25" customHeight="1">
      <c r="A48" s="2"/>
      <c r="B48" s="2"/>
      <c r="D48" s="4"/>
      <c r="E48" s="4"/>
      <c r="F48" s="143"/>
      <c r="G48" s="143"/>
      <c r="H48" s="143"/>
      <c r="I48" s="4"/>
      <c r="J48" s="143"/>
      <c r="K48" s="143"/>
      <c r="L48" s="143"/>
      <c r="M48" s="10"/>
      <c r="N48" s="10"/>
      <c r="O48" s="10"/>
    </row>
    <row r="49" spans="1:15" s="3" customFormat="1" ht="21.25" customHeight="1">
      <c r="A49" s="2"/>
      <c r="B49" s="2"/>
      <c r="D49" s="4"/>
      <c r="E49" s="4"/>
      <c r="F49" s="143"/>
      <c r="G49" s="143"/>
      <c r="H49" s="143"/>
      <c r="I49" s="4"/>
      <c r="J49" s="143"/>
      <c r="K49" s="143"/>
      <c r="L49" s="143"/>
      <c r="M49" s="10"/>
      <c r="N49" s="10"/>
      <c r="O49" s="10"/>
    </row>
    <row r="50" spans="1:15" s="3" customFormat="1" ht="21.25" customHeight="1">
      <c r="A50" s="2"/>
      <c r="B50" s="2"/>
      <c r="D50" s="4"/>
      <c r="E50" s="4"/>
      <c r="F50" s="143"/>
      <c r="G50" s="143"/>
      <c r="H50" s="143"/>
      <c r="I50" s="4"/>
      <c r="J50" s="143"/>
      <c r="K50" s="143"/>
      <c r="L50" s="143"/>
      <c r="M50" s="10"/>
      <c r="N50" s="10"/>
      <c r="O50" s="10"/>
    </row>
    <row r="51" spans="1:15" s="3" customFormat="1" ht="21.25" customHeight="1">
      <c r="A51" s="2"/>
      <c r="B51" s="2"/>
      <c r="D51" s="4"/>
      <c r="E51" s="4"/>
      <c r="F51" s="143"/>
      <c r="G51" s="143"/>
      <c r="H51" s="143"/>
      <c r="I51" s="4"/>
      <c r="J51" s="143"/>
      <c r="K51" s="143"/>
      <c r="L51" s="143"/>
      <c r="M51" s="10"/>
      <c r="N51" s="10"/>
      <c r="O51" s="10"/>
    </row>
    <row r="52" spans="1:15" s="3" customFormat="1" ht="21.25" customHeight="1">
      <c r="A52" s="2"/>
      <c r="B52" s="2"/>
      <c r="D52" s="4"/>
      <c r="E52" s="4"/>
      <c r="F52" s="143"/>
      <c r="G52" s="143"/>
      <c r="H52" s="143"/>
      <c r="I52" s="4"/>
      <c r="J52" s="143"/>
      <c r="K52" s="143"/>
      <c r="L52" s="143"/>
      <c r="M52" s="10"/>
      <c r="N52" s="10"/>
      <c r="O52" s="10"/>
    </row>
    <row r="53" spans="1:15" s="3" customFormat="1" ht="21.25" customHeight="1">
      <c r="A53" s="2"/>
      <c r="B53" s="2"/>
      <c r="D53" s="4"/>
      <c r="E53" s="4"/>
      <c r="F53" s="143"/>
      <c r="G53" s="143"/>
      <c r="H53" s="143"/>
      <c r="I53" s="4"/>
      <c r="J53" s="143"/>
      <c r="K53" s="143"/>
      <c r="L53" s="143"/>
      <c r="M53" s="10"/>
      <c r="N53" s="10"/>
      <c r="O53" s="10"/>
    </row>
    <row r="54" spans="1:15" s="3" customFormat="1" ht="21.25" customHeight="1">
      <c r="A54" s="2"/>
      <c r="B54" s="2"/>
      <c r="D54" s="4"/>
      <c r="E54" s="4"/>
      <c r="F54" s="143"/>
      <c r="G54" s="143"/>
      <c r="H54" s="143"/>
      <c r="I54" s="4"/>
      <c r="J54" s="143"/>
      <c r="K54" s="143"/>
      <c r="L54" s="143"/>
      <c r="M54" s="10"/>
      <c r="N54" s="10"/>
      <c r="O54" s="10"/>
    </row>
    <row r="55" spans="1:15" s="3" customFormat="1" ht="21.25" customHeight="1">
      <c r="A55" s="2"/>
      <c r="B55" s="2"/>
      <c r="D55" s="4"/>
      <c r="E55" s="4"/>
      <c r="F55" s="143"/>
      <c r="G55" s="143"/>
      <c r="H55" s="143"/>
      <c r="I55" s="4"/>
      <c r="J55" s="143"/>
      <c r="K55" s="143"/>
      <c r="L55" s="143"/>
      <c r="M55" s="10"/>
      <c r="N55" s="10"/>
      <c r="O55" s="10"/>
    </row>
    <row r="56" spans="1:15" s="3" customFormat="1" ht="21.25" customHeight="1">
      <c r="A56" s="2"/>
      <c r="B56" s="2"/>
      <c r="D56" s="4"/>
      <c r="E56" s="4"/>
      <c r="F56" s="143"/>
      <c r="G56" s="143"/>
      <c r="H56" s="143"/>
      <c r="I56" s="4"/>
      <c r="J56" s="143"/>
      <c r="K56" s="143"/>
      <c r="L56" s="143"/>
      <c r="M56" s="10"/>
      <c r="N56" s="10"/>
      <c r="O56" s="10"/>
    </row>
    <row r="57" spans="1:15" s="3" customFormat="1" ht="21.25" customHeight="1">
      <c r="B57" s="49" t="s">
        <v>47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10"/>
      <c r="N57" s="10"/>
      <c r="O57" s="10"/>
    </row>
    <row r="58" spans="1:15" s="3" customFormat="1" ht="21.25" customHeight="1">
      <c r="A58" s="144"/>
      <c r="B58" s="50" t="s">
        <v>164</v>
      </c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10"/>
      <c r="N58" s="10"/>
      <c r="O58" s="10"/>
    </row>
  </sheetData>
  <mergeCells count="7">
    <mergeCell ref="B57:L57"/>
    <mergeCell ref="J6:L6"/>
    <mergeCell ref="F6:H6"/>
    <mergeCell ref="A1:L1"/>
    <mergeCell ref="A2:L2"/>
    <mergeCell ref="A3:L3"/>
    <mergeCell ref="A4:L4"/>
  </mergeCells>
  <pageMargins left="0.78740157480314965" right="0.59055118110236227" top="0.47244094488188981" bottom="0.51181102362204722" header="0.51181102362204722" footer="0.51181102362204722"/>
  <pageSetup paperSize="9" scale="67" firstPageNumber="7" fitToHeight="0" orientation="portrait" useFirstPageNumber="1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5"/>
  <sheetViews>
    <sheetView view="pageBreakPreview" topLeftCell="A6" zoomScale="85" zoomScaleNormal="100" zoomScaleSheetLayoutView="85" workbookViewId="0">
      <selection activeCell="K78" sqref="K78"/>
    </sheetView>
  </sheetViews>
  <sheetFormatPr defaultColWidth="10.8984375" defaultRowHeight="22" customHeight="1"/>
  <cols>
    <col min="1" max="1" width="49" style="81" customWidth="1"/>
    <col min="2" max="2" width="10.296875" style="84" customWidth="1"/>
    <col min="3" max="3" width="16.19921875" style="81" customWidth="1"/>
    <col min="4" max="4" width="1" style="81" customWidth="1"/>
    <col min="5" max="5" width="16.19921875" style="81" customWidth="1"/>
    <col min="6" max="6" width="1" style="81" customWidth="1"/>
    <col min="7" max="7" width="16.19921875" style="81" customWidth="1"/>
    <col min="8" max="8" width="1" style="81" customWidth="1"/>
    <col min="9" max="9" width="16.19921875" style="81" customWidth="1"/>
    <col min="10" max="10" width="1" style="81" customWidth="1"/>
    <col min="11" max="11" width="16.19921875" style="81" customWidth="1"/>
    <col min="12" max="12" width="1" style="81" customWidth="1"/>
    <col min="13" max="13" width="16.19921875" style="81" customWidth="1"/>
    <col min="14" max="14" width="1" style="81" customWidth="1"/>
    <col min="15" max="15" width="16.19921875" style="81" customWidth="1"/>
    <col min="16" max="16" width="1" style="81" customWidth="1"/>
    <col min="17" max="17" width="16.19921875" style="81" customWidth="1"/>
    <col min="18" max="18" width="1" style="81" customWidth="1"/>
    <col min="19" max="19" width="16.19921875" style="81" customWidth="1"/>
    <col min="20" max="20" width="1" style="81" customWidth="1"/>
    <col min="21" max="21" width="10.8984375" style="81"/>
    <col min="22" max="22" width="13.3984375" style="81" customWidth="1"/>
    <col min="23" max="23" width="10.8984375" style="81"/>
    <col min="24" max="24" width="14.3984375" style="81" customWidth="1"/>
    <col min="25" max="16384" width="10.8984375" style="81"/>
  </cols>
  <sheetData>
    <row r="1" spans="1:19" ht="22" customHeight="1">
      <c r="A1" s="80" t="str">
        <f>+BS!A56</f>
        <v>บริษัท คัมเวล คอร์ปอเรชั่น จำกัด และ บริษัทย่อย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22" customHeight="1">
      <c r="A2" s="80" t="s">
        <v>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22" customHeight="1">
      <c r="A3" s="80" t="str">
        <f>+PL!A3</f>
        <v>สำหรับปีสิ้นสุดวันที่ 31 ธันวาคม 2561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12" customHeight="1">
      <c r="A4" s="82"/>
      <c r="B4" s="83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</row>
    <row r="5" spans="1:19" ht="22" customHeight="1">
      <c r="C5" s="85"/>
      <c r="D5" s="85"/>
      <c r="E5" s="85"/>
      <c r="F5" s="85"/>
      <c r="G5" s="85"/>
      <c r="H5" s="85"/>
      <c r="I5" s="85"/>
      <c r="J5" s="85"/>
      <c r="K5" s="85"/>
      <c r="L5" s="85"/>
      <c r="N5" s="85"/>
      <c r="P5" s="85"/>
      <c r="Q5" s="85"/>
      <c r="R5" s="85"/>
      <c r="S5" s="86" t="str">
        <f>+PL!L5</f>
        <v>(หน่วย : บาท)</v>
      </c>
    </row>
    <row r="6" spans="1:19" ht="22" customHeight="1">
      <c r="C6" s="103" t="s">
        <v>94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</row>
    <row r="7" spans="1:19" ht="22" customHeight="1">
      <c r="C7" s="104" t="s">
        <v>181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  <c r="Q7" s="105"/>
      <c r="R7" s="105"/>
      <c r="S7" s="105"/>
    </row>
    <row r="8" spans="1:19" ht="22" customHeight="1">
      <c r="B8" s="86" t="s">
        <v>18</v>
      </c>
      <c r="C8" s="85"/>
      <c r="D8" s="85"/>
      <c r="E8" s="85"/>
      <c r="F8" s="85"/>
      <c r="G8" s="85" t="s">
        <v>171</v>
      </c>
      <c r="H8" s="85"/>
      <c r="I8" s="106" t="s">
        <v>130</v>
      </c>
      <c r="J8" s="85"/>
      <c r="K8" s="88" t="s">
        <v>98</v>
      </c>
      <c r="L8" s="88"/>
      <c r="M8" s="88"/>
      <c r="N8" s="85"/>
      <c r="O8" s="85" t="s">
        <v>184</v>
      </c>
      <c r="P8" s="85"/>
      <c r="Q8" s="85"/>
      <c r="R8" s="85"/>
      <c r="S8" s="85"/>
    </row>
    <row r="9" spans="1:19" ht="22" customHeight="1">
      <c r="C9" s="85" t="s">
        <v>191</v>
      </c>
      <c r="D9" s="85"/>
      <c r="E9" s="85" t="s">
        <v>102</v>
      </c>
      <c r="F9" s="85"/>
      <c r="G9" s="85" t="s">
        <v>172</v>
      </c>
      <c r="H9" s="85"/>
      <c r="I9" s="106"/>
      <c r="J9" s="85"/>
      <c r="K9" s="89" t="s">
        <v>97</v>
      </c>
      <c r="L9" s="90"/>
      <c r="M9" s="91" t="s">
        <v>64</v>
      </c>
      <c r="N9" s="85"/>
      <c r="O9" s="85" t="s">
        <v>185</v>
      </c>
      <c r="P9" s="85"/>
      <c r="Q9" s="85" t="s">
        <v>190</v>
      </c>
      <c r="R9" s="85"/>
      <c r="S9" s="85" t="s">
        <v>56</v>
      </c>
    </row>
    <row r="10" spans="1:19" ht="22" customHeight="1">
      <c r="B10" s="86"/>
      <c r="C10" s="93" t="s">
        <v>63</v>
      </c>
      <c r="D10" s="85"/>
      <c r="E10" s="93" t="s">
        <v>101</v>
      </c>
      <c r="F10" s="85"/>
      <c r="G10" s="93" t="s">
        <v>173</v>
      </c>
      <c r="H10" s="85"/>
      <c r="I10" s="107"/>
      <c r="J10" s="85"/>
      <c r="K10" s="94" t="s">
        <v>192</v>
      </c>
      <c r="L10" s="85"/>
      <c r="M10" s="93"/>
      <c r="N10" s="85"/>
      <c r="O10" s="93" t="s">
        <v>186</v>
      </c>
      <c r="P10" s="85"/>
      <c r="Q10" s="93" t="s">
        <v>182</v>
      </c>
      <c r="R10" s="85"/>
      <c r="S10" s="93" t="s">
        <v>10</v>
      </c>
    </row>
    <row r="11" spans="1:19" ht="22" customHeight="1">
      <c r="A11" s="81" t="s">
        <v>42</v>
      </c>
      <c r="B11" s="96"/>
      <c r="C11" s="97">
        <v>30000000</v>
      </c>
      <c r="D11" s="97"/>
      <c r="E11" s="97">
        <v>0</v>
      </c>
      <c r="F11" s="97"/>
      <c r="G11" s="97">
        <v>0</v>
      </c>
      <c r="H11" s="97"/>
      <c r="I11" s="97">
        <v>0</v>
      </c>
      <c r="J11" s="97"/>
      <c r="K11" s="97">
        <v>3000000</v>
      </c>
      <c r="L11" s="97"/>
      <c r="M11" s="97">
        <f>192479733.84-229816.32</f>
        <v>192249917.52000001</v>
      </c>
      <c r="N11" s="97"/>
      <c r="O11" s="97">
        <f>SUM(C11:M11)</f>
        <v>225249917.52000001</v>
      </c>
      <c r="P11" s="97"/>
      <c r="Q11" s="97">
        <v>15995057.57</v>
      </c>
      <c r="R11" s="97"/>
      <c r="S11" s="97">
        <f>SUM(O11:Q11)</f>
        <v>241244975.09</v>
      </c>
    </row>
    <row r="12" spans="1:19" ht="22" hidden="1" customHeight="1">
      <c r="A12" s="98" t="s">
        <v>65</v>
      </c>
      <c r="B12" s="5"/>
      <c r="C12" s="97">
        <v>0</v>
      </c>
      <c r="D12" s="97"/>
      <c r="E12" s="97"/>
      <c r="F12" s="97"/>
      <c r="G12" s="97"/>
      <c r="H12" s="97"/>
      <c r="I12" s="97"/>
      <c r="J12" s="97"/>
      <c r="K12" s="97">
        <v>0</v>
      </c>
      <c r="L12" s="97"/>
      <c r="M12" s="97">
        <v>0</v>
      </c>
      <c r="N12" s="97"/>
      <c r="O12" s="97">
        <v>0</v>
      </c>
      <c r="P12" s="97"/>
      <c r="Q12" s="97">
        <v>0</v>
      </c>
      <c r="R12" s="97"/>
      <c r="S12" s="97">
        <f>SUM(C12:R12)</f>
        <v>0</v>
      </c>
    </row>
    <row r="13" spans="1:19" ht="22" customHeight="1">
      <c r="A13" s="98" t="s">
        <v>67</v>
      </c>
      <c r="B13" s="5">
        <v>23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>
        <v>-1500000</v>
      </c>
      <c r="N13" s="97"/>
      <c r="O13" s="97">
        <f t="shared" ref="O13:O24" si="0">SUM(C13:M13)</f>
        <v>-1500000</v>
      </c>
      <c r="P13" s="97"/>
      <c r="Q13" s="97"/>
      <c r="R13" s="97"/>
      <c r="S13" s="97">
        <f t="shared" ref="S13:S27" si="1">SUM(O13:Q13)</f>
        <v>-1500000</v>
      </c>
    </row>
    <row r="14" spans="1:19" ht="21.75" customHeight="1">
      <c r="A14" s="98" t="s">
        <v>105</v>
      </c>
      <c r="B14" s="9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>
        <f>66793838.36-839699.84+229816.32</f>
        <v>66183954.839999996</v>
      </c>
      <c r="N14" s="97"/>
      <c r="O14" s="97">
        <f t="shared" si="0"/>
        <v>66183954.839999996</v>
      </c>
      <c r="P14" s="97"/>
      <c r="Q14" s="97">
        <v>211137.68</v>
      </c>
      <c r="R14" s="97"/>
      <c r="S14" s="97">
        <f t="shared" si="1"/>
        <v>66395092.519999996</v>
      </c>
    </row>
    <row r="15" spans="1:19" ht="22" customHeight="1">
      <c r="A15" s="98" t="s">
        <v>160</v>
      </c>
      <c r="B15" s="5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108">
        <v>-2589493.6</v>
      </c>
      <c r="N15" s="97"/>
      <c r="O15" s="108">
        <f t="shared" si="0"/>
        <v>-2589493.6</v>
      </c>
      <c r="P15" s="97"/>
      <c r="Q15" s="97">
        <v>-11433.6</v>
      </c>
      <c r="R15" s="97"/>
      <c r="S15" s="108">
        <f t="shared" si="1"/>
        <v>-2600927.2000000002</v>
      </c>
    </row>
    <row r="16" spans="1:19" ht="22" customHeight="1">
      <c r="A16" s="81" t="s">
        <v>107</v>
      </c>
      <c r="B16" s="5"/>
      <c r="C16" s="100">
        <f>SUM(C11:C15)</f>
        <v>30000000</v>
      </c>
      <c r="D16" s="97"/>
      <c r="E16" s="100">
        <f>SUM(E11:E15)</f>
        <v>0</v>
      </c>
      <c r="F16" s="97"/>
      <c r="G16" s="100">
        <f>SUM(G11:G15)</f>
        <v>0</v>
      </c>
      <c r="H16" s="97"/>
      <c r="I16" s="100">
        <f>SUM(I11:I15)</f>
        <v>0</v>
      </c>
      <c r="J16" s="97"/>
      <c r="K16" s="100">
        <f>SUM(K11:K15)</f>
        <v>3000000</v>
      </c>
      <c r="L16" s="97"/>
      <c r="M16" s="97">
        <f>SUM(M11:M15)</f>
        <v>254344378.76000002</v>
      </c>
      <c r="N16" s="97"/>
      <c r="O16" s="97">
        <f t="shared" si="0"/>
        <v>287344378.75999999</v>
      </c>
      <c r="P16" s="97"/>
      <c r="Q16" s="100">
        <f>SUM(Q11:Q15)</f>
        <v>16194761.65</v>
      </c>
      <c r="R16" s="97"/>
      <c r="S16" s="97">
        <f t="shared" si="1"/>
        <v>303539140.40999997</v>
      </c>
    </row>
    <row r="17" spans="1:19" ht="22" customHeight="1">
      <c r="A17" s="98" t="s">
        <v>105</v>
      </c>
      <c r="B17" s="5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>
        <v>33780067.539999999</v>
      </c>
      <c r="N17" s="97"/>
      <c r="O17" s="97">
        <f t="shared" si="0"/>
        <v>33780067.539999999</v>
      </c>
      <c r="P17" s="97"/>
      <c r="Q17" s="97">
        <v>-1791280.81</v>
      </c>
      <c r="R17" s="97"/>
      <c r="S17" s="97">
        <f t="shared" si="1"/>
        <v>31988786.73</v>
      </c>
    </row>
    <row r="18" spans="1:19" ht="22" customHeight="1">
      <c r="A18" s="98" t="s">
        <v>106</v>
      </c>
      <c r="B18" s="5"/>
      <c r="C18" s="97"/>
      <c r="D18" s="97"/>
      <c r="E18" s="97"/>
      <c r="F18" s="99"/>
      <c r="G18" s="97"/>
      <c r="H18" s="99"/>
      <c r="I18" s="97"/>
      <c r="J18" s="99"/>
      <c r="K18" s="97"/>
      <c r="L18" s="97"/>
      <c r="M18" s="97">
        <v>1211957.6000000001</v>
      </c>
      <c r="N18" s="97"/>
      <c r="O18" s="97">
        <f t="shared" si="0"/>
        <v>1211957.6000000001</v>
      </c>
      <c r="P18" s="97"/>
      <c r="Q18" s="97"/>
      <c r="R18" s="97"/>
      <c r="S18" s="97">
        <f t="shared" si="1"/>
        <v>1211957.6000000001</v>
      </c>
    </row>
    <row r="19" spans="1:19" ht="22" customHeight="1">
      <c r="A19" s="98" t="s">
        <v>175</v>
      </c>
      <c r="B19" s="5">
        <v>27</v>
      </c>
      <c r="C19" s="97"/>
      <c r="D19" s="97"/>
      <c r="E19" s="97"/>
      <c r="F19" s="99"/>
      <c r="G19" s="97">
        <v>17673982.800000001</v>
      </c>
      <c r="H19" s="99"/>
      <c r="I19" s="97"/>
      <c r="J19" s="99"/>
      <c r="K19" s="97"/>
      <c r="L19" s="97"/>
      <c r="M19" s="97"/>
      <c r="N19" s="97"/>
      <c r="O19" s="97">
        <f t="shared" si="0"/>
        <v>17673982.800000001</v>
      </c>
      <c r="P19" s="97"/>
      <c r="Q19" s="97"/>
      <c r="R19" s="97"/>
      <c r="S19" s="97">
        <f t="shared" si="1"/>
        <v>17673982.800000001</v>
      </c>
    </row>
    <row r="20" spans="1:19" ht="22" customHeight="1">
      <c r="A20" s="98" t="s">
        <v>161</v>
      </c>
      <c r="B20" s="5">
        <v>17</v>
      </c>
      <c r="C20" s="97">
        <v>23193600</v>
      </c>
      <c r="D20" s="97"/>
      <c r="E20" s="97">
        <v>450663244.80000001</v>
      </c>
      <c r="F20" s="99"/>
      <c r="G20" s="97"/>
      <c r="H20" s="99"/>
      <c r="I20" s="97"/>
      <c r="J20" s="99"/>
      <c r="K20" s="97"/>
      <c r="L20" s="97"/>
      <c r="M20" s="97"/>
      <c r="N20" s="97"/>
      <c r="O20" s="97">
        <f t="shared" si="0"/>
        <v>473856844.80000001</v>
      </c>
      <c r="P20" s="97"/>
      <c r="Q20" s="97"/>
      <c r="R20" s="97"/>
      <c r="S20" s="97">
        <f t="shared" si="1"/>
        <v>473856844.80000001</v>
      </c>
    </row>
    <row r="21" spans="1:19" ht="22" customHeight="1">
      <c r="A21" s="98" t="s">
        <v>67</v>
      </c>
      <c r="B21" s="5">
        <v>23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>
        <v>-1500000</v>
      </c>
      <c r="N21" s="97"/>
      <c r="O21" s="97">
        <f t="shared" si="0"/>
        <v>-1500000</v>
      </c>
      <c r="P21" s="97"/>
      <c r="Q21" s="97"/>
      <c r="R21" s="97"/>
      <c r="S21" s="97">
        <f t="shared" si="1"/>
        <v>-1500000</v>
      </c>
    </row>
    <row r="22" spans="1:19" ht="22" customHeight="1">
      <c r="A22" s="98" t="s">
        <v>134</v>
      </c>
      <c r="B22" s="5">
        <v>8</v>
      </c>
      <c r="C22" s="97"/>
      <c r="D22" s="97"/>
      <c r="E22" s="97"/>
      <c r="F22" s="97"/>
      <c r="G22" s="97"/>
      <c r="H22" s="97"/>
      <c r="I22" s="97"/>
      <c r="J22" s="97"/>
      <c r="K22" s="97">
        <v>500000</v>
      </c>
      <c r="L22" s="97"/>
      <c r="M22" s="97">
        <v>-500000</v>
      </c>
      <c r="N22" s="97"/>
      <c r="O22" s="97">
        <f t="shared" si="0"/>
        <v>0</v>
      </c>
      <c r="P22" s="97"/>
      <c r="Q22" s="97"/>
      <c r="R22" s="97"/>
      <c r="S22" s="97">
        <f>SUM(O22:Q22)</f>
        <v>0</v>
      </c>
    </row>
    <row r="23" spans="1:19" ht="22" customHeight="1">
      <c r="A23" s="98" t="s">
        <v>131</v>
      </c>
      <c r="B23" s="5">
        <v>8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>
        <f t="shared" si="0"/>
        <v>0</v>
      </c>
      <c r="P23" s="97"/>
      <c r="Q23" s="97">
        <v>-14660000</v>
      </c>
      <c r="R23" s="97"/>
      <c r="S23" s="97">
        <f t="shared" si="1"/>
        <v>-14660000</v>
      </c>
    </row>
    <row r="24" spans="1:19" ht="22" customHeight="1">
      <c r="A24" s="98" t="s">
        <v>162</v>
      </c>
      <c r="B24" s="5">
        <v>8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>
        <f t="shared" si="0"/>
        <v>0</v>
      </c>
      <c r="P24" s="97"/>
      <c r="Q24" s="97">
        <v>13194000</v>
      </c>
      <c r="R24" s="97"/>
      <c r="S24" s="97">
        <f t="shared" si="1"/>
        <v>13194000</v>
      </c>
    </row>
    <row r="25" spans="1:19" ht="22" customHeight="1">
      <c r="A25" s="98" t="s">
        <v>132</v>
      </c>
      <c r="B25" s="5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</row>
    <row r="26" spans="1:19" ht="22" customHeight="1">
      <c r="A26" s="109" t="s">
        <v>133</v>
      </c>
      <c r="B26" s="5">
        <v>2.2000000000000002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>
        <f>SUM(C26:M26)</f>
        <v>0</v>
      </c>
      <c r="P26" s="97"/>
      <c r="Q26" s="97">
        <v>-12937480.84</v>
      </c>
      <c r="R26" s="97"/>
      <c r="S26" s="97">
        <f t="shared" si="1"/>
        <v>-12937480.84</v>
      </c>
    </row>
    <row r="27" spans="1:19" ht="22" customHeight="1">
      <c r="A27" s="98" t="s">
        <v>130</v>
      </c>
      <c r="B27" s="5">
        <v>2.2000000000000002</v>
      </c>
      <c r="C27" s="97"/>
      <c r="D27" s="97"/>
      <c r="E27" s="97"/>
      <c r="F27" s="97"/>
      <c r="G27" s="97"/>
      <c r="H27" s="97"/>
      <c r="I27" s="97">
        <v>-460919363.95999998</v>
      </c>
      <c r="J27" s="97"/>
      <c r="K27" s="97"/>
      <c r="L27" s="97"/>
      <c r="M27" s="97"/>
      <c r="N27" s="97"/>
      <c r="O27" s="97">
        <f>SUM(C27:M27)</f>
        <v>-460919363.95999998</v>
      </c>
      <c r="P27" s="97"/>
      <c r="Q27" s="97"/>
      <c r="R27" s="97"/>
      <c r="S27" s="97">
        <f t="shared" si="1"/>
        <v>-460919363.95999998</v>
      </c>
    </row>
    <row r="28" spans="1:19" ht="22.5" customHeight="1" thickBot="1">
      <c r="A28" s="81" t="s">
        <v>113</v>
      </c>
      <c r="B28" s="96"/>
      <c r="C28" s="101">
        <f>SUM(C16:C27)</f>
        <v>53193600</v>
      </c>
      <c r="D28" s="97"/>
      <c r="E28" s="101">
        <f>SUM(E16:E27)</f>
        <v>450663244.80000001</v>
      </c>
      <c r="F28" s="97"/>
      <c r="G28" s="101">
        <f>SUM(G16:G27)</f>
        <v>17673982.800000001</v>
      </c>
      <c r="H28" s="97"/>
      <c r="I28" s="101">
        <f>SUM(I16:I27)</f>
        <v>-460919363.95999998</v>
      </c>
      <c r="J28" s="97"/>
      <c r="K28" s="101">
        <f>SUM(K16:K27)</f>
        <v>3500000</v>
      </c>
      <c r="L28" s="97"/>
      <c r="M28" s="101">
        <f>SUM(M16:M27)</f>
        <v>287336403.90000004</v>
      </c>
      <c r="N28" s="97"/>
      <c r="O28" s="101">
        <f>SUM(O16:O27)</f>
        <v>351447867.54000002</v>
      </c>
      <c r="P28" s="97"/>
      <c r="Q28" s="101">
        <f>SUM(Q16:Q27)</f>
        <v>0</v>
      </c>
      <c r="R28" s="97"/>
      <c r="S28" s="101">
        <f>SUM(S16:S27)</f>
        <v>351447867.54000002</v>
      </c>
    </row>
    <row r="29" spans="1:19" ht="22.5" customHeight="1" thickTop="1">
      <c r="B29" s="96"/>
      <c r="C29" s="102"/>
      <c r="D29" s="97"/>
      <c r="E29" s="102"/>
      <c r="F29" s="97"/>
      <c r="G29" s="102"/>
      <c r="H29" s="97"/>
      <c r="I29" s="102"/>
      <c r="J29" s="97"/>
      <c r="K29" s="102"/>
      <c r="L29" s="97"/>
      <c r="M29" s="102"/>
      <c r="N29" s="97"/>
      <c r="O29" s="102"/>
      <c r="P29" s="97"/>
      <c r="Q29" s="102"/>
      <c r="R29" s="97"/>
      <c r="S29" s="102"/>
    </row>
    <row r="30" spans="1:19" ht="22" customHeight="1">
      <c r="A30" s="84" t="s">
        <v>46</v>
      </c>
    </row>
    <row r="31" spans="1:19" ht="22" customHeight="1">
      <c r="A31" s="84"/>
    </row>
    <row r="32" spans="1:19" ht="22" customHeight="1">
      <c r="A32" s="84"/>
    </row>
    <row r="33" spans="1:19" ht="22" customHeight="1">
      <c r="A33" s="84"/>
    </row>
    <row r="34" spans="1:19" ht="22" customHeight="1">
      <c r="A34" s="80" t="s">
        <v>66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</row>
    <row r="35" spans="1:19" ht="22" customHeight="1">
      <c r="A35" s="80" t="s">
        <v>163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</sheetData>
  <mergeCells count="9">
    <mergeCell ref="A1:S1"/>
    <mergeCell ref="A2:S2"/>
    <mergeCell ref="A34:S34"/>
    <mergeCell ref="A35:S35"/>
    <mergeCell ref="A3:S3"/>
    <mergeCell ref="C6:S6"/>
    <mergeCell ref="K8:M8"/>
    <mergeCell ref="C7:O7"/>
    <mergeCell ref="I8:I10"/>
  </mergeCells>
  <pageMargins left="0.78740157480314965" right="0.59055118110236227" top="0.47244094488188981" bottom="0.51181102362204722" header="0.51181102362204722" footer="0.51181102362204722"/>
  <pageSetup paperSize="9" scale="70" firstPageNumber="7" fitToHeight="0" orientation="landscape" useFirstPageNumber="1" r:id="rId1"/>
  <headerFooter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7"/>
  <sheetViews>
    <sheetView view="pageBreakPreview" zoomScale="85" zoomScaleNormal="100" zoomScaleSheetLayoutView="85" workbookViewId="0">
      <selection activeCell="K78" sqref="K78"/>
    </sheetView>
  </sheetViews>
  <sheetFormatPr defaultColWidth="10.8984375" defaultRowHeight="22" customHeight="1"/>
  <cols>
    <col min="1" max="1" width="43.8984375" style="81" customWidth="1"/>
    <col min="2" max="2" width="10.296875" style="84" customWidth="1"/>
    <col min="3" max="3" width="15.296875" style="81" customWidth="1"/>
    <col min="4" max="4" width="1" style="81" customWidth="1"/>
    <col min="5" max="5" width="15.296875" style="81" customWidth="1"/>
    <col min="6" max="6" width="1" style="81" customWidth="1"/>
    <col min="7" max="7" width="16.09765625" style="81" customWidth="1"/>
    <col min="8" max="8" width="1" style="81" customWidth="1"/>
    <col min="9" max="9" width="15.296875" style="81" customWidth="1"/>
    <col min="10" max="10" width="1" style="81" customWidth="1"/>
    <col min="11" max="11" width="15.296875" style="81" customWidth="1"/>
    <col min="12" max="12" width="1" style="81" customWidth="1"/>
    <col min="13" max="13" width="15.296875" style="81" customWidth="1"/>
    <col min="14" max="14" width="1" style="81" customWidth="1"/>
    <col min="15" max="15" width="15.296875" style="81" hidden="1" customWidth="1"/>
    <col min="16" max="16" width="1" style="81" hidden="1" customWidth="1"/>
    <col min="17" max="17" width="15.296875" style="81" customWidth="1"/>
    <col min="18" max="18" width="1" style="81" customWidth="1"/>
    <col min="19" max="19" width="10.8984375" style="81"/>
    <col min="20" max="20" width="13.3984375" style="81" customWidth="1"/>
    <col min="21" max="21" width="10.8984375" style="81"/>
    <col min="22" max="22" width="14.3984375" style="81" customWidth="1"/>
    <col min="23" max="16384" width="10.8984375" style="81"/>
  </cols>
  <sheetData>
    <row r="1" spans="1:17" ht="22" customHeight="1">
      <c r="A1" s="80" t="str">
        <f>+BS!A56</f>
        <v>บริษัท คัมเวล คอร์ปอเรชั่น จำกัด และ บริษัทย่อย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ht="22" customHeight="1">
      <c r="A2" s="80" t="s">
        <v>99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22" customHeight="1">
      <c r="A3" s="80" t="str">
        <f>+PL!A3</f>
        <v>สำหรับปีสิ้นสุดวันที่ 31 ธันวาคม 2561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12" customHeight="1">
      <c r="A4" s="82"/>
      <c r="B4" s="83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22" customHeight="1">
      <c r="C5" s="85"/>
      <c r="D5" s="85"/>
      <c r="E5" s="85"/>
      <c r="F5" s="85"/>
      <c r="G5" s="85"/>
      <c r="H5" s="85"/>
      <c r="I5" s="85"/>
      <c r="J5" s="85"/>
      <c r="K5" s="85"/>
      <c r="L5" s="85"/>
      <c r="N5" s="85"/>
      <c r="O5" s="85"/>
      <c r="P5" s="85"/>
      <c r="Q5" s="86" t="str">
        <f>+PL!L5</f>
        <v>(หน่วย : บาท)</v>
      </c>
    </row>
    <row r="6" spans="1:17" ht="22" customHeight="1">
      <c r="C6" s="87" t="s">
        <v>95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1:17" ht="22" customHeight="1">
      <c r="B7" s="86" t="s">
        <v>18</v>
      </c>
      <c r="C7" s="85"/>
      <c r="D7" s="85"/>
      <c r="E7" s="85"/>
      <c r="F7" s="85"/>
      <c r="G7" s="85"/>
      <c r="H7" s="85"/>
      <c r="I7" s="85" t="s">
        <v>171</v>
      </c>
      <c r="J7" s="85"/>
      <c r="K7" s="88" t="s">
        <v>98</v>
      </c>
      <c r="L7" s="88"/>
      <c r="M7" s="88"/>
      <c r="N7" s="85"/>
      <c r="O7" s="85"/>
      <c r="P7" s="85"/>
      <c r="Q7" s="85"/>
    </row>
    <row r="8" spans="1:17" ht="22" customHeight="1">
      <c r="C8" s="85" t="s">
        <v>191</v>
      </c>
      <c r="D8" s="85"/>
      <c r="E8" s="85" t="s">
        <v>102</v>
      </c>
      <c r="F8" s="85"/>
      <c r="G8" s="85" t="s">
        <v>169</v>
      </c>
      <c r="H8" s="85"/>
      <c r="I8" s="85" t="s">
        <v>172</v>
      </c>
      <c r="J8" s="85"/>
      <c r="K8" s="89" t="s">
        <v>97</v>
      </c>
      <c r="L8" s="90"/>
      <c r="M8" s="91" t="s">
        <v>64</v>
      </c>
      <c r="N8" s="85"/>
      <c r="O8" s="92" t="s">
        <v>96</v>
      </c>
      <c r="P8" s="85"/>
      <c r="Q8" s="85" t="s">
        <v>56</v>
      </c>
    </row>
    <row r="9" spans="1:17" ht="22" customHeight="1">
      <c r="B9" s="86"/>
      <c r="C9" s="93" t="s">
        <v>63</v>
      </c>
      <c r="D9" s="85"/>
      <c r="E9" s="93" t="s">
        <v>101</v>
      </c>
      <c r="F9" s="85"/>
      <c r="G9" s="93" t="s">
        <v>170</v>
      </c>
      <c r="H9" s="85"/>
      <c r="I9" s="93" t="s">
        <v>173</v>
      </c>
      <c r="J9" s="85"/>
      <c r="K9" s="94" t="s">
        <v>192</v>
      </c>
      <c r="L9" s="85"/>
      <c r="M9" s="93"/>
      <c r="N9" s="85"/>
      <c r="O9" s="95"/>
      <c r="P9" s="85"/>
      <c r="Q9" s="93" t="s">
        <v>10</v>
      </c>
    </row>
    <row r="10" spans="1:17" ht="22" customHeight="1">
      <c r="A10" s="81" t="s">
        <v>42</v>
      </c>
      <c r="B10" s="96"/>
      <c r="C10" s="97">
        <v>30000000</v>
      </c>
      <c r="D10" s="97"/>
      <c r="E10" s="97">
        <v>0</v>
      </c>
      <c r="F10" s="97"/>
      <c r="G10" s="97">
        <v>0</v>
      </c>
      <c r="H10" s="97"/>
      <c r="I10" s="97">
        <v>0</v>
      </c>
      <c r="J10" s="97"/>
      <c r="K10" s="97">
        <v>3000000</v>
      </c>
      <c r="L10" s="97"/>
      <c r="M10" s="97">
        <v>192479733.84000036</v>
      </c>
      <c r="N10" s="97"/>
      <c r="O10" s="97"/>
      <c r="P10" s="97"/>
      <c r="Q10" s="97">
        <f t="shared" ref="Q10:Q20" si="0">SUM(C10:P10)</f>
        <v>225479733.84000036</v>
      </c>
    </row>
    <row r="11" spans="1:17" ht="22" customHeight="1">
      <c r="A11" s="98" t="s">
        <v>67</v>
      </c>
      <c r="B11" s="5">
        <v>23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>
        <v>-1500000</v>
      </c>
      <c r="N11" s="97"/>
      <c r="O11" s="97"/>
      <c r="P11" s="97"/>
      <c r="Q11" s="97">
        <f t="shared" si="0"/>
        <v>-1500000</v>
      </c>
    </row>
    <row r="12" spans="1:17" ht="21.75" customHeight="1">
      <c r="A12" s="98" t="s">
        <v>105</v>
      </c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>
        <f>+PL!L18</f>
        <v>66793838.360000037</v>
      </c>
      <c r="N12" s="97"/>
      <c r="O12" s="97"/>
      <c r="P12" s="97"/>
      <c r="Q12" s="97">
        <f t="shared" si="0"/>
        <v>66793838.360000037</v>
      </c>
    </row>
    <row r="13" spans="1:17" ht="22" customHeight="1">
      <c r="A13" s="98" t="s">
        <v>160</v>
      </c>
      <c r="B13" s="5"/>
      <c r="C13" s="97"/>
      <c r="D13" s="97"/>
      <c r="E13" s="97"/>
      <c r="F13" s="99"/>
      <c r="G13" s="97"/>
      <c r="H13" s="99"/>
      <c r="I13" s="97"/>
      <c r="J13" s="99"/>
      <c r="K13" s="97"/>
      <c r="L13" s="97"/>
      <c r="M13" s="97">
        <f>+PL!L25</f>
        <v>-2589493.6</v>
      </c>
      <c r="N13" s="97"/>
      <c r="O13" s="97"/>
      <c r="P13" s="97"/>
      <c r="Q13" s="97">
        <f t="shared" si="0"/>
        <v>-2589493.6</v>
      </c>
    </row>
    <row r="14" spans="1:17" ht="22" customHeight="1">
      <c r="A14" s="81" t="s">
        <v>107</v>
      </c>
      <c r="B14" s="5"/>
      <c r="C14" s="100">
        <f>SUM(C10:C13)</f>
        <v>30000000</v>
      </c>
      <c r="D14" s="97"/>
      <c r="E14" s="100">
        <f>SUM(E10:E13)</f>
        <v>0</v>
      </c>
      <c r="F14" s="97"/>
      <c r="G14" s="100">
        <f>SUM(G10:G13)</f>
        <v>0</v>
      </c>
      <c r="H14" s="97"/>
      <c r="I14" s="100">
        <f>SUM(I10:I13)</f>
        <v>0</v>
      </c>
      <c r="J14" s="97"/>
      <c r="K14" s="100">
        <f>SUM(K10:K13)</f>
        <v>3000000</v>
      </c>
      <c r="L14" s="97"/>
      <c r="M14" s="100">
        <f>SUM(M10:M13)</f>
        <v>255184078.60000041</v>
      </c>
      <c r="N14" s="97"/>
      <c r="O14" s="100">
        <f>SUM(O10:O13)</f>
        <v>0</v>
      </c>
      <c r="P14" s="97"/>
      <c r="Q14" s="100">
        <f t="shared" si="0"/>
        <v>288184078.60000038</v>
      </c>
    </row>
    <row r="15" spans="1:17" ht="22" customHeight="1">
      <c r="A15" s="81" t="s">
        <v>67</v>
      </c>
      <c r="B15" s="5">
        <v>23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>
        <v>-1500000</v>
      </c>
      <c r="N15" s="97"/>
      <c r="O15" s="97"/>
      <c r="P15" s="97"/>
      <c r="Q15" s="97">
        <f t="shared" si="0"/>
        <v>-1500000</v>
      </c>
    </row>
    <row r="16" spans="1:17" ht="22.5" customHeight="1">
      <c r="A16" s="98" t="s">
        <v>105</v>
      </c>
      <c r="B16" s="5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>
        <f>+PL!J18</f>
        <v>34678458.589999959</v>
      </c>
      <c r="N16" s="97"/>
      <c r="O16" s="97"/>
      <c r="P16" s="97"/>
      <c r="Q16" s="97">
        <f t="shared" si="0"/>
        <v>34678458.589999959</v>
      </c>
    </row>
    <row r="17" spans="1:17" ht="22.5" customHeight="1">
      <c r="A17" s="98" t="s">
        <v>106</v>
      </c>
      <c r="B17" s="5"/>
      <c r="C17" s="97"/>
      <c r="D17" s="97"/>
      <c r="E17" s="97"/>
      <c r="F17" s="99"/>
      <c r="G17" s="97"/>
      <c r="H17" s="99"/>
      <c r="I17" s="97"/>
      <c r="J17" s="99"/>
      <c r="K17" s="97"/>
      <c r="L17" s="97"/>
      <c r="M17" s="97">
        <f>+PL!J25</f>
        <v>1189624.8</v>
      </c>
      <c r="N17" s="97"/>
      <c r="O17" s="97"/>
      <c r="P17" s="97"/>
      <c r="Q17" s="97">
        <f t="shared" si="0"/>
        <v>1189624.8</v>
      </c>
    </row>
    <row r="18" spans="1:17" ht="22.5" customHeight="1">
      <c r="A18" s="98" t="s">
        <v>175</v>
      </c>
      <c r="B18" s="5">
        <v>27</v>
      </c>
      <c r="C18" s="97"/>
      <c r="D18" s="97"/>
      <c r="E18" s="97"/>
      <c r="F18" s="99"/>
      <c r="G18" s="97"/>
      <c r="H18" s="99"/>
      <c r="I18" s="97">
        <v>17673982.800000001</v>
      </c>
      <c r="J18" s="99"/>
      <c r="K18" s="97"/>
      <c r="L18" s="97"/>
      <c r="M18" s="97"/>
      <c r="N18" s="97"/>
      <c r="O18" s="97"/>
      <c r="P18" s="97"/>
      <c r="Q18" s="97">
        <f t="shared" si="0"/>
        <v>17673982.800000001</v>
      </c>
    </row>
    <row r="19" spans="1:17" ht="22.5" customHeight="1">
      <c r="A19" s="98" t="s">
        <v>161</v>
      </c>
      <c r="B19" s="5" t="s">
        <v>178</v>
      </c>
      <c r="C19" s="97">
        <v>23193600</v>
      </c>
      <c r="D19" s="97"/>
      <c r="E19" s="97">
        <v>450663244.80000001</v>
      </c>
      <c r="F19" s="99"/>
      <c r="G19" s="97">
        <f>-437989062-17673982.8</f>
        <v>-455663044.80000001</v>
      </c>
      <c r="H19" s="99"/>
      <c r="I19" s="97"/>
      <c r="J19" s="99"/>
      <c r="K19" s="97"/>
      <c r="L19" s="97"/>
      <c r="M19" s="97"/>
      <c r="N19" s="97"/>
      <c r="O19" s="97"/>
      <c r="P19" s="97"/>
      <c r="Q19" s="97">
        <f t="shared" si="0"/>
        <v>18193800</v>
      </c>
    </row>
    <row r="20" spans="1:17" ht="22.5" customHeight="1" thickBot="1">
      <c r="A20" s="81" t="s">
        <v>113</v>
      </c>
      <c r="B20" s="96"/>
      <c r="C20" s="101">
        <f>SUM(C14:C19)</f>
        <v>53193600</v>
      </c>
      <c r="D20" s="97"/>
      <c r="E20" s="101">
        <f>SUM(E14:E19)</f>
        <v>450663244.80000001</v>
      </c>
      <c r="F20" s="97"/>
      <c r="G20" s="101">
        <f>SUM(G14:G19)</f>
        <v>-455663044.80000001</v>
      </c>
      <c r="H20" s="97"/>
      <c r="I20" s="101">
        <f>SUM(I14:I19)</f>
        <v>17673982.800000001</v>
      </c>
      <c r="J20" s="97"/>
      <c r="K20" s="101">
        <f>SUM(K14:K19)</f>
        <v>3000000</v>
      </c>
      <c r="L20" s="97"/>
      <c r="M20" s="101">
        <f>SUM(M14:M19)</f>
        <v>289552161.99000037</v>
      </c>
      <c r="N20" s="97"/>
      <c r="O20" s="101">
        <f>SUM(O15:O17)</f>
        <v>0</v>
      </c>
      <c r="P20" s="97"/>
      <c r="Q20" s="101">
        <f t="shared" si="0"/>
        <v>358419944.79000038</v>
      </c>
    </row>
    <row r="21" spans="1:17" ht="22" customHeight="1" thickTop="1">
      <c r="A21" s="98"/>
      <c r="B21" s="96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</row>
    <row r="22" spans="1:17" ht="22" customHeight="1">
      <c r="A22" s="84" t="s">
        <v>46</v>
      </c>
      <c r="B22" s="96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</row>
    <row r="23" spans="1:17" ht="22" customHeight="1">
      <c r="A23" s="84"/>
      <c r="B23" s="96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</row>
    <row r="24" spans="1:17" ht="22" customHeight="1">
      <c r="A24" s="84"/>
      <c r="B24" s="96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ht="22" customHeight="1">
      <c r="A25" s="84"/>
      <c r="B25" s="9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ht="22" customHeight="1">
      <c r="A26" s="80" t="s">
        <v>66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</row>
    <row r="27" spans="1:17" ht="22" customHeight="1">
      <c r="A27" s="80" t="str">
        <f>+'EQ รวม'!A35:S35</f>
        <v xml:space="preserve">        (          นายบุญศักดิ์   เกียรติจรูญเลิศ           นายวราวุธ   อรุโณทัย          )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</row>
  </sheetData>
  <mergeCells count="8">
    <mergeCell ref="A26:Q26"/>
    <mergeCell ref="A27:Q27"/>
    <mergeCell ref="A1:Q1"/>
    <mergeCell ref="A2:Q2"/>
    <mergeCell ref="A3:Q3"/>
    <mergeCell ref="C6:Q6"/>
    <mergeCell ref="K7:M7"/>
    <mergeCell ref="O8:O9"/>
  </mergeCells>
  <pageMargins left="0.78740157480314965" right="0.59055118110236227" top="0.47244094488188981" bottom="0.51181102362204722" header="0.51181102362204722" footer="0.51181102362204722"/>
  <pageSetup paperSize="9" scale="89" firstPageNumber="7" fitToHeight="0" orientation="landscape" useFirstPageNumber="1" r:id="rId1"/>
  <headerFooter alignWithMargins="0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22"/>
  <sheetViews>
    <sheetView view="pageBreakPreview" topLeftCell="A44" zoomScaleNormal="70" zoomScaleSheetLayoutView="100" workbookViewId="0">
      <selection activeCell="K78" sqref="K78"/>
    </sheetView>
  </sheetViews>
  <sheetFormatPr defaultColWidth="10.8984375" defaultRowHeight="20"/>
  <cols>
    <col min="1" max="1" width="61.09765625" style="62" customWidth="1"/>
    <col min="2" max="2" width="18.69921875" style="62" customWidth="1"/>
    <col min="3" max="3" width="0.8984375" style="62" customWidth="1"/>
    <col min="4" max="4" width="18.69921875" style="62" customWidth="1"/>
    <col min="5" max="5" width="1.09765625" style="62" customWidth="1"/>
    <col min="6" max="6" width="18.69921875" style="62" customWidth="1"/>
    <col min="7" max="7" width="0.8984375" style="62" customWidth="1"/>
    <col min="8" max="8" width="18.69921875" style="62" customWidth="1"/>
    <col min="9" max="9" width="13" style="61" bestFit="1" customWidth="1"/>
    <col min="10" max="10" width="17.3984375" style="61" bestFit="1" customWidth="1"/>
    <col min="11" max="11" width="10.8984375" style="62"/>
    <col min="12" max="12" width="12.8984375" style="62" bestFit="1" customWidth="1"/>
    <col min="13" max="16384" width="10.8984375" style="62"/>
  </cols>
  <sheetData>
    <row r="1" spans="1:8">
      <c r="A1" s="60" t="str">
        <f>+BS!A56</f>
        <v>บริษัท คัมเวล คอร์ปอเรชั่น จำกัด และ บริษัทย่อย</v>
      </c>
      <c r="B1" s="60"/>
      <c r="C1" s="60"/>
      <c r="D1" s="60"/>
      <c r="E1" s="60"/>
      <c r="F1" s="60"/>
      <c r="G1" s="60"/>
      <c r="H1" s="60"/>
    </row>
    <row r="2" spans="1:8">
      <c r="A2" s="60" t="s">
        <v>20</v>
      </c>
      <c r="B2" s="60"/>
      <c r="C2" s="60"/>
      <c r="D2" s="60"/>
      <c r="E2" s="60"/>
      <c r="F2" s="60"/>
      <c r="G2" s="60"/>
      <c r="H2" s="60"/>
    </row>
    <row r="3" spans="1:8">
      <c r="A3" s="63" t="str">
        <f>+'EQ รวม'!A3:S3</f>
        <v>สำหรับปีสิ้นสุดวันที่ 31 ธันวาคม 2561</v>
      </c>
      <c r="B3" s="63"/>
      <c r="C3" s="63"/>
      <c r="D3" s="63"/>
      <c r="E3" s="63"/>
      <c r="F3" s="63"/>
      <c r="G3" s="63"/>
      <c r="H3" s="63"/>
    </row>
    <row r="4" spans="1:8" ht="10" customHeight="1">
      <c r="A4" s="64"/>
      <c r="B4" s="64"/>
      <c r="C4" s="64"/>
      <c r="D4" s="64"/>
      <c r="E4" s="64"/>
      <c r="F4" s="64"/>
      <c r="G4" s="64"/>
      <c r="H4" s="64"/>
    </row>
    <row r="5" spans="1:8">
      <c r="D5" s="65"/>
      <c r="H5" s="65" t="str">
        <f>+[1]BS!G5</f>
        <v>(หน่วย : บาท)</v>
      </c>
    </row>
    <row r="6" spans="1:8">
      <c r="B6" s="66" t="s">
        <v>94</v>
      </c>
      <c r="C6" s="66"/>
      <c r="D6" s="66"/>
      <c r="F6" s="66" t="s">
        <v>95</v>
      </c>
      <c r="G6" s="66"/>
      <c r="H6" s="66"/>
    </row>
    <row r="7" spans="1:8">
      <c r="B7" s="67">
        <v>2561</v>
      </c>
      <c r="C7" s="68"/>
      <c r="D7" s="69">
        <v>2560</v>
      </c>
      <c r="F7" s="67">
        <v>2561</v>
      </c>
      <c r="G7" s="68"/>
      <c r="H7" s="69">
        <v>2560</v>
      </c>
    </row>
    <row r="8" spans="1:8">
      <c r="A8" s="62" t="s">
        <v>21</v>
      </c>
    </row>
    <row r="9" spans="1:8">
      <c r="A9" s="62" t="s">
        <v>69</v>
      </c>
      <c r="B9" s="61">
        <f>+PL!F16</f>
        <v>48532343.279999912</v>
      </c>
      <c r="C9" s="61"/>
      <c r="D9" s="61">
        <f>+PL!H16</f>
        <v>84308357.520000026</v>
      </c>
      <c r="E9" s="61"/>
      <c r="F9" s="61">
        <f>+PL!J16</f>
        <v>51187162.749999963</v>
      </c>
      <c r="G9" s="61"/>
      <c r="H9" s="61">
        <f>+PL!L16</f>
        <v>84415303.680000037</v>
      </c>
    </row>
    <row r="10" spans="1:8">
      <c r="A10" s="62" t="s">
        <v>115</v>
      </c>
      <c r="B10" s="61"/>
      <c r="C10" s="61"/>
      <c r="D10" s="61"/>
      <c r="E10" s="61"/>
      <c r="F10" s="61"/>
      <c r="G10" s="61"/>
      <c r="H10" s="61"/>
    </row>
    <row r="11" spans="1:8">
      <c r="A11" s="62" t="s">
        <v>177</v>
      </c>
      <c r="B11" s="61">
        <v>17673982.800000001</v>
      </c>
      <c r="C11" s="61"/>
      <c r="D11" s="61">
        <v>0</v>
      </c>
      <c r="E11" s="61"/>
      <c r="F11" s="61">
        <v>17673982.800000001</v>
      </c>
      <c r="G11" s="61"/>
      <c r="H11" s="61">
        <v>0</v>
      </c>
    </row>
    <row r="12" spans="1:8">
      <c r="A12" s="62" t="s">
        <v>70</v>
      </c>
      <c r="B12" s="61">
        <v>-585439.58000000007</v>
      </c>
      <c r="C12" s="61"/>
      <c r="D12" s="61">
        <v>-2460576.8999999994</v>
      </c>
      <c r="E12" s="61"/>
      <c r="F12" s="61">
        <v>-585439.58000000007</v>
      </c>
      <c r="G12" s="61"/>
      <c r="H12" s="61">
        <v>-2460576.8999999994</v>
      </c>
    </row>
    <row r="13" spans="1:8">
      <c r="A13" s="62" t="s">
        <v>137</v>
      </c>
      <c r="B13" s="61">
        <v>2545644.3600000003</v>
      </c>
      <c r="C13" s="61"/>
      <c r="D13" s="61">
        <v>0</v>
      </c>
      <c r="E13" s="61"/>
      <c r="F13" s="61">
        <v>2119399.89</v>
      </c>
      <c r="G13" s="61"/>
      <c r="H13" s="61">
        <v>0</v>
      </c>
    </row>
    <row r="14" spans="1:8">
      <c r="A14" s="62" t="s">
        <v>116</v>
      </c>
      <c r="B14" s="61">
        <v>650488.52</v>
      </c>
      <c r="C14" s="61"/>
      <c r="D14" s="61">
        <v>446627.76</v>
      </c>
      <c r="E14" s="61"/>
      <c r="F14" s="61">
        <v>577191.99</v>
      </c>
      <c r="G14" s="61"/>
      <c r="H14" s="61">
        <v>406126</v>
      </c>
    </row>
    <row r="15" spans="1:8" hidden="1">
      <c r="A15" s="62" t="s">
        <v>71</v>
      </c>
      <c r="B15" s="61"/>
      <c r="C15" s="61"/>
      <c r="D15" s="61"/>
      <c r="E15" s="61"/>
      <c r="F15" s="61"/>
      <c r="G15" s="61"/>
      <c r="H15" s="61"/>
    </row>
    <row r="16" spans="1:8">
      <c r="A16" s="62" t="s">
        <v>139</v>
      </c>
      <c r="B16" s="61">
        <v>13711981.32</v>
      </c>
      <c r="C16" s="61"/>
      <c r="D16" s="61">
        <v>-1815599.71</v>
      </c>
      <c r="E16" s="61"/>
      <c r="F16" s="61">
        <v>13742403.630000001</v>
      </c>
      <c r="G16" s="61"/>
      <c r="H16" s="61">
        <v>-1813575.5700000003</v>
      </c>
    </row>
    <row r="17" spans="1:8">
      <c r="A17" s="62" t="s">
        <v>73</v>
      </c>
      <c r="B17" s="61">
        <v>12636983.059999999</v>
      </c>
      <c r="C17" s="61"/>
      <c r="D17" s="61">
        <v>13961272.220000001</v>
      </c>
      <c r="E17" s="61"/>
      <c r="F17" s="61">
        <v>10668440.779999999</v>
      </c>
      <c r="G17" s="61"/>
      <c r="H17" s="61">
        <v>11743995.469999999</v>
      </c>
    </row>
    <row r="18" spans="1:8">
      <c r="A18" s="62" t="s">
        <v>117</v>
      </c>
      <c r="B18" s="61">
        <v>-404779.75</v>
      </c>
      <c r="C18" s="61"/>
      <c r="D18" s="61">
        <v>-30370.83</v>
      </c>
      <c r="E18" s="61"/>
      <c r="F18" s="61">
        <v>-404779.75</v>
      </c>
      <c r="G18" s="61"/>
      <c r="H18" s="61">
        <v>-30370.83</v>
      </c>
    </row>
    <row r="19" spans="1:8">
      <c r="A19" s="62" t="s">
        <v>72</v>
      </c>
      <c r="B19" s="61">
        <v>213194.69</v>
      </c>
      <c r="C19" s="61"/>
      <c r="D19" s="61">
        <v>17029.21</v>
      </c>
      <c r="E19" s="61"/>
      <c r="F19" s="61">
        <v>63021.01</v>
      </c>
      <c r="G19" s="61"/>
      <c r="H19" s="61">
        <v>17029.21</v>
      </c>
    </row>
    <row r="20" spans="1:8">
      <c r="A20" s="62" t="s">
        <v>118</v>
      </c>
      <c r="B20" s="61">
        <v>1418404.4300000002</v>
      </c>
      <c r="C20" s="61"/>
      <c r="D20" s="61">
        <v>1922837.4</v>
      </c>
      <c r="E20" s="61"/>
      <c r="F20" s="61">
        <v>1387068.81</v>
      </c>
      <c r="G20" s="61"/>
      <c r="H20" s="61">
        <v>1906193.2199999997</v>
      </c>
    </row>
    <row r="21" spans="1:8">
      <c r="A21" s="62" t="s">
        <v>92</v>
      </c>
      <c r="B21" s="61">
        <v>1824842</v>
      </c>
      <c r="C21" s="61"/>
      <c r="D21" s="61">
        <v>1140136</v>
      </c>
      <c r="E21" s="61"/>
      <c r="F21" s="61">
        <v>1813187</v>
      </c>
      <c r="G21" s="61"/>
      <c r="H21" s="61">
        <v>1126976</v>
      </c>
    </row>
    <row r="22" spans="1:8">
      <c r="A22" s="62" t="s">
        <v>103</v>
      </c>
      <c r="B22" s="61">
        <v>-41054.58</v>
      </c>
      <c r="C22" s="61"/>
      <c r="D22" s="61">
        <v>-685264.8600000001</v>
      </c>
      <c r="E22" s="61"/>
      <c r="F22" s="61">
        <v>-41054.58</v>
      </c>
      <c r="G22" s="61"/>
      <c r="H22" s="61">
        <v>-685264.8600000001</v>
      </c>
    </row>
    <row r="23" spans="1:8" hidden="1">
      <c r="A23" s="62" t="s">
        <v>74</v>
      </c>
      <c r="B23" s="61"/>
      <c r="C23" s="61"/>
      <c r="D23" s="61"/>
      <c r="E23" s="61"/>
      <c r="F23" s="61"/>
      <c r="G23" s="61"/>
      <c r="H23" s="61"/>
    </row>
    <row r="24" spans="1:8">
      <c r="A24" s="62" t="s">
        <v>75</v>
      </c>
      <c r="B24" s="70">
        <v>3374276.6899999995</v>
      </c>
      <c r="C24" s="61"/>
      <c r="D24" s="70">
        <v>1386664.2399999998</v>
      </c>
      <c r="E24" s="61"/>
      <c r="F24" s="70">
        <v>3129877.51</v>
      </c>
      <c r="G24" s="61"/>
      <c r="H24" s="70">
        <v>1229156.1400000001</v>
      </c>
    </row>
    <row r="25" spans="1:8">
      <c r="A25" s="62" t="s">
        <v>93</v>
      </c>
      <c r="B25" s="61">
        <f>SUM(B9:B24)</f>
        <v>101550867.23999991</v>
      </c>
      <c r="C25" s="61"/>
      <c r="D25" s="61">
        <f>SUM(D9:D24)</f>
        <v>98191112.050000027</v>
      </c>
      <c r="E25" s="61"/>
      <c r="F25" s="61">
        <f>SUM(F9:F24)</f>
        <v>101330462.25999998</v>
      </c>
      <c r="G25" s="61"/>
      <c r="H25" s="61">
        <f>SUM(H9:H24)</f>
        <v>95854991.560000032</v>
      </c>
    </row>
    <row r="26" spans="1:8">
      <c r="A26" s="62" t="s">
        <v>78</v>
      </c>
      <c r="B26" s="61"/>
      <c r="C26" s="61"/>
      <c r="D26" s="61"/>
      <c r="E26" s="61"/>
      <c r="F26" s="61"/>
      <c r="G26" s="61"/>
      <c r="H26" s="61"/>
    </row>
    <row r="27" spans="1:8">
      <c r="A27" s="62" t="s">
        <v>119</v>
      </c>
      <c r="B27" s="61">
        <v>-1702136.7600000002</v>
      </c>
      <c r="C27" s="61"/>
      <c r="D27" s="61">
        <v>-2158602.7000000002</v>
      </c>
      <c r="E27" s="61"/>
      <c r="F27" s="61">
        <v>-336304.97</v>
      </c>
      <c r="G27" s="61"/>
      <c r="H27" s="61">
        <v>-1790731.52</v>
      </c>
    </row>
    <row r="28" spans="1:8">
      <c r="A28" s="62" t="s">
        <v>76</v>
      </c>
      <c r="B28" s="61">
        <v>-52817236.210000001</v>
      </c>
      <c r="C28" s="61"/>
      <c r="D28" s="61">
        <v>-21385912.199999999</v>
      </c>
      <c r="E28" s="61"/>
      <c r="F28" s="61">
        <v>-52376356.600000001</v>
      </c>
      <c r="G28" s="61"/>
      <c r="H28" s="61">
        <v>-24713764.550000001</v>
      </c>
    </row>
    <row r="29" spans="1:8">
      <c r="A29" s="62" t="s">
        <v>196</v>
      </c>
      <c r="B29" s="61">
        <v>-1179773.17</v>
      </c>
      <c r="C29" s="61"/>
      <c r="D29" s="61">
        <v>0</v>
      </c>
      <c r="E29" s="61"/>
      <c r="F29" s="61">
        <v>-1179773.17</v>
      </c>
      <c r="G29" s="61"/>
      <c r="H29" s="61">
        <v>0</v>
      </c>
    </row>
    <row r="30" spans="1:8">
      <c r="A30" s="62" t="s">
        <v>77</v>
      </c>
      <c r="B30" s="61">
        <v>-6450</v>
      </c>
      <c r="C30" s="61"/>
      <c r="D30" s="61">
        <v>0</v>
      </c>
      <c r="E30" s="61"/>
      <c r="F30" s="61">
        <v>-6450</v>
      </c>
      <c r="G30" s="61"/>
      <c r="H30" s="61">
        <v>0</v>
      </c>
    </row>
    <row r="31" spans="1:8">
      <c r="A31" s="62" t="s">
        <v>120</v>
      </c>
      <c r="B31" s="61">
        <v>6509668.6099999994</v>
      </c>
      <c r="C31" s="61"/>
      <c r="D31" s="61">
        <v>-1449234.19</v>
      </c>
      <c r="E31" s="61"/>
      <c r="F31" s="61">
        <v>8576641.7799999993</v>
      </c>
      <c r="G31" s="61"/>
      <c r="H31" s="61">
        <v>-1226058.1099999994</v>
      </c>
    </row>
    <row r="32" spans="1:8">
      <c r="A32" s="62" t="s">
        <v>79</v>
      </c>
      <c r="B32" s="71">
        <f>SUM(B25:B31)</f>
        <v>52354939.709999897</v>
      </c>
      <c r="C32" s="61"/>
      <c r="D32" s="71">
        <f>SUM(D25:D31)</f>
        <v>73197362.960000023</v>
      </c>
      <c r="E32" s="61"/>
      <c r="F32" s="71">
        <f>SUM(F25:F31)</f>
        <v>56008219.299999975</v>
      </c>
      <c r="G32" s="61"/>
      <c r="H32" s="71">
        <f>SUM(H25:H31)</f>
        <v>68124437.38000004</v>
      </c>
    </row>
    <row r="33" spans="1:8">
      <c r="A33" s="62" t="s">
        <v>138</v>
      </c>
      <c r="B33" s="61">
        <v>-30450</v>
      </c>
      <c r="C33" s="61"/>
      <c r="D33" s="61">
        <v>0</v>
      </c>
      <c r="E33" s="61"/>
      <c r="F33" s="61">
        <v>-30450</v>
      </c>
      <c r="G33" s="61"/>
      <c r="H33" s="61">
        <v>0</v>
      </c>
    </row>
    <row r="34" spans="1:8">
      <c r="A34" s="62" t="s">
        <v>80</v>
      </c>
      <c r="B34" s="61">
        <v>-3652980.8</v>
      </c>
      <c r="C34" s="61"/>
      <c r="D34" s="61">
        <v>-1100069.72</v>
      </c>
      <c r="E34" s="61"/>
      <c r="F34" s="61">
        <v>-3416472.03</v>
      </c>
      <c r="G34" s="61"/>
      <c r="H34" s="61">
        <v>-942561.62000000011</v>
      </c>
    </row>
    <row r="35" spans="1:8">
      <c r="A35" s="62" t="s">
        <v>81</v>
      </c>
      <c r="B35" s="61">
        <v>-22879964.710000001</v>
      </c>
      <c r="C35" s="61"/>
      <c r="D35" s="61">
        <v>-22673839.9538</v>
      </c>
      <c r="E35" s="61"/>
      <c r="F35" s="61">
        <v>-22662624.719999999</v>
      </c>
      <c r="G35" s="61"/>
      <c r="H35" s="61">
        <v>-22550245.940000001</v>
      </c>
    </row>
    <row r="36" spans="1:8">
      <c r="A36" s="62" t="s">
        <v>121</v>
      </c>
      <c r="B36" s="72">
        <f>SUM(B32:B35)</f>
        <v>25791544.199999899</v>
      </c>
      <c r="C36" s="61"/>
      <c r="D36" s="72">
        <f>SUM(D32:D35)</f>
        <v>49423453.286200024</v>
      </c>
      <c r="E36" s="61"/>
      <c r="F36" s="72">
        <f>SUM(F32:F35)</f>
        <v>29898672.549999975</v>
      </c>
      <c r="G36" s="61"/>
      <c r="H36" s="72">
        <f>SUM(H32:H35)</f>
        <v>44631629.820000038</v>
      </c>
    </row>
    <row r="37" spans="1:8" ht="11.15" customHeight="1">
      <c r="B37" s="73"/>
      <c r="C37" s="73"/>
      <c r="D37" s="73"/>
      <c r="F37" s="73"/>
      <c r="G37" s="73"/>
      <c r="H37" s="73"/>
    </row>
    <row r="38" spans="1:8">
      <c r="B38" s="61"/>
      <c r="C38" s="61"/>
      <c r="D38" s="61"/>
      <c r="F38" s="61"/>
      <c r="G38" s="61"/>
      <c r="H38" s="61"/>
    </row>
    <row r="39" spans="1:8">
      <c r="B39" s="61"/>
      <c r="C39" s="61"/>
      <c r="D39" s="61"/>
      <c r="F39" s="61"/>
      <c r="G39" s="61"/>
      <c r="H39" s="61"/>
    </row>
    <row r="40" spans="1:8">
      <c r="A40" s="62" t="s">
        <v>83</v>
      </c>
      <c r="B40" s="61"/>
      <c r="C40" s="61"/>
      <c r="D40" s="61"/>
      <c r="F40" s="61"/>
      <c r="G40" s="61"/>
      <c r="H40" s="61"/>
    </row>
    <row r="41" spans="1:8">
      <c r="B41" s="61"/>
      <c r="C41" s="61"/>
      <c r="D41" s="61"/>
      <c r="F41" s="61"/>
      <c r="G41" s="61"/>
      <c r="H41" s="61"/>
    </row>
    <row r="42" spans="1:8">
      <c r="B42" s="61"/>
      <c r="C42" s="61"/>
      <c r="D42" s="61"/>
      <c r="F42" s="61"/>
      <c r="G42" s="61"/>
      <c r="H42" s="61"/>
    </row>
    <row r="43" spans="1:8">
      <c r="B43" s="61"/>
      <c r="C43" s="61"/>
      <c r="D43" s="61"/>
      <c r="F43" s="61"/>
      <c r="G43" s="61"/>
      <c r="H43" s="61"/>
    </row>
    <row r="44" spans="1:8">
      <c r="B44" s="61"/>
      <c r="C44" s="61"/>
      <c r="D44" s="61"/>
      <c r="F44" s="61"/>
      <c r="G44" s="61"/>
      <c r="H44" s="61"/>
    </row>
    <row r="45" spans="1:8">
      <c r="B45" s="61"/>
      <c r="C45" s="61"/>
      <c r="D45" s="61"/>
      <c r="F45" s="61"/>
      <c r="G45" s="61"/>
      <c r="H45" s="61"/>
    </row>
    <row r="46" spans="1:8">
      <c r="B46" s="61"/>
      <c r="C46" s="61"/>
      <c r="D46" s="61"/>
      <c r="F46" s="61"/>
      <c r="G46" s="61"/>
      <c r="H46" s="61"/>
    </row>
    <row r="47" spans="1:8">
      <c r="B47" s="61"/>
      <c r="C47" s="61"/>
      <c r="D47" s="61"/>
      <c r="F47" s="61"/>
      <c r="G47" s="61"/>
      <c r="H47" s="61"/>
    </row>
    <row r="48" spans="1:8">
      <c r="B48" s="61"/>
      <c r="C48" s="61"/>
      <c r="D48" s="61"/>
      <c r="F48" s="61"/>
      <c r="G48" s="61"/>
      <c r="H48" s="61"/>
    </row>
    <row r="49" spans="1:8">
      <c r="B49" s="61"/>
      <c r="C49" s="61"/>
      <c r="D49" s="61"/>
      <c r="F49" s="61"/>
      <c r="G49" s="61"/>
      <c r="H49" s="61"/>
    </row>
    <row r="50" spans="1:8">
      <c r="B50" s="61"/>
      <c r="C50" s="61"/>
      <c r="D50" s="61"/>
      <c r="F50" s="61"/>
      <c r="G50" s="61"/>
      <c r="H50" s="61"/>
    </row>
    <row r="51" spans="1:8">
      <c r="B51" s="61"/>
      <c r="C51" s="61"/>
      <c r="D51" s="61"/>
      <c r="F51" s="61"/>
      <c r="G51" s="61"/>
      <c r="H51" s="61"/>
    </row>
    <row r="52" spans="1:8">
      <c r="B52" s="61"/>
      <c r="C52" s="61"/>
      <c r="D52" s="61"/>
      <c r="F52" s="61"/>
      <c r="G52" s="61"/>
      <c r="H52" s="61"/>
    </row>
    <row r="53" spans="1:8">
      <c r="B53" s="61"/>
      <c r="C53" s="61"/>
      <c r="D53" s="61"/>
      <c r="F53" s="61"/>
      <c r="G53" s="61"/>
      <c r="H53" s="61"/>
    </row>
    <row r="54" spans="1:8">
      <c r="B54" s="61"/>
      <c r="C54" s="61"/>
      <c r="D54" s="61"/>
      <c r="F54" s="61"/>
      <c r="G54" s="61"/>
      <c r="H54" s="61"/>
    </row>
    <row r="55" spans="1:8">
      <c r="B55" s="61"/>
      <c r="C55" s="61"/>
      <c r="D55" s="61"/>
      <c r="F55" s="61"/>
      <c r="G55" s="61"/>
      <c r="H55" s="61"/>
    </row>
    <row r="56" spans="1:8">
      <c r="A56" s="60" t="s">
        <v>82</v>
      </c>
      <c r="B56" s="60"/>
      <c r="C56" s="60"/>
      <c r="D56" s="60"/>
      <c r="E56" s="60"/>
      <c r="F56" s="60"/>
      <c r="G56" s="60"/>
      <c r="H56" s="60"/>
    </row>
    <row r="57" spans="1:8">
      <c r="A57" s="62" t="s">
        <v>165</v>
      </c>
    </row>
    <row r="58" spans="1:8">
      <c r="A58" s="74" t="s">
        <v>53</v>
      </c>
      <c r="B58" s="74"/>
      <c r="C58" s="74"/>
      <c r="D58" s="74"/>
      <c r="E58" s="74"/>
      <c r="F58" s="74"/>
      <c r="G58" s="74"/>
      <c r="H58" s="74"/>
    </row>
    <row r="59" spans="1:8">
      <c r="A59" s="60" t="str">
        <f>+A1</f>
        <v>บริษัท คัมเวล คอร์ปอเรชั่น จำกัด และ บริษัทย่อย</v>
      </c>
      <c r="B59" s="60"/>
      <c r="C59" s="60"/>
      <c r="D59" s="60"/>
      <c r="E59" s="60"/>
      <c r="F59" s="60"/>
      <c r="G59" s="60"/>
      <c r="H59" s="60"/>
    </row>
    <row r="60" spans="1:8">
      <c r="A60" s="60" t="s">
        <v>68</v>
      </c>
      <c r="B60" s="60"/>
      <c r="C60" s="60"/>
      <c r="D60" s="60"/>
      <c r="E60" s="60"/>
      <c r="F60" s="60"/>
      <c r="G60" s="60"/>
      <c r="H60" s="60"/>
    </row>
    <row r="61" spans="1:8">
      <c r="A61" s="63" t="str">
        <f>+A3</f>
        <v>สำหรับปีสิ้นสุดวันที่ 31 ธันวาคม 2561</v>
      </c>
      <c r="B61" s="63"/>
      <c r="C61" s="63"/>
      <c r="D61" s="63"/>
      <c r="E61" s="63"/>
      <c r="F61" s="63"/>
      <c r="G61" s="63"/>
      <c r="H61" s="63"/>
    </row>
    <row r="62" spans="1:8" ht="10" customHeight="1">
      <c r="A62" s="63"/>
      <c r="B62" s="63"/>
      <c r="C62" s="63"/>
      <c r="D62" s="63"/>
      <c r="E62" s="63"/>
      <c r="F62" s="63"/>
      <c r="G62" s="63"/>
      <c r="H62" s="63"/>
    </row>
    <row r="63" spans="1:8">
      <c r="D63" s="65"/>
      <c r="H63" s="65" t="str">
        <f>H5</f>
        <v>(หน่วย : บาท)</v>
      </c>
    </row>
    <row r="64" spans="1:8">
      <c r="B64" s="66" t="s">
        <v>94</v>
      </c>
      <c r="C64" s="66"/>
      <c r="D64" s="66"/>
      <c r="F64" s="66" t="s">
        <v>95</v>
      </c>
      <c r="G64" s="66"/>
      <c r="H64" s="66"/>
    </row>
    <row r="65" spans="1:8">
      <c r="B65" s="67">
        <v>2561</v>
      </c>
      <c r="C65" s="68"/>
      <c r="D65" s="69">
        <v>2560</v>
      </c>
      <c r="F65" s="67">
        <v>2561</v>
      </c>
      <c r="G65" s="68"/>
      <c r="H65" s="69">
        <v>2560</v>
      </c>
    </row>
    <row r="66" spans="1:8">
      <c r="A66" s="62" t="s">
        <v>22</v>
      </c>
      <c r="D66" s="75"/>
      <c r="H66" s="75"/>
    </row>
    <row r="67" spans="1:8">
      <c r="A67" s="62" t="s">
        <v>86</v>
      </c>
      <c r="B67" s="61">
        <v>-40460207.939999998</v>
      </c>
      <c r="C67" s="61"/>
      <c r="D67" s="61">
        <v>-41194404.189999998</v>
      </c>
      <c r="E67" s="61"/>
      <c r="F67" s="61">
        <v>-39063278.369999997</v>
      </c>
      <c r="G67" s="61"/>
      <c r="H67" s="61">
        <v>-41049116.899999999</v>
      </c>
    </row>
    <row r="68" spans="1:8">
      <c r="A68" s="62" t="s">
        <v>153</v>
      </c>
      <c r="B68" s="61">
        <v>-950100</v>
      </c>
      <c r="C68" s="61"/>
      <c r="D68" s="61">
        <v>-823900</v>
      </c>
      <c r="E68" s="61"/>
      <c r="F68" s="61">
        <v>-936600</v>
      </c>
      <c r="G68" s="61"/>
      <c r="H68" s="61">
        <v>-609500</v>
      </c>
    </row>
    <row r="69" spans="1:8">
      <c r="A69" s="62" t="s">
        <v>87</v>
      </c>
      <c r="B69" s="61">
        <v>-626412.75</v>
      </c>
      <c r="C69" s="61"/>
      <c r="D69" s="61">
        <v>-704957.85</v>
      </c>
      <c r="E69" s="61"/>
      <c r="F69" s="61">
        <v>-626412.75</v>
      </c>
      <c r="G69" s="61"/>
      <c r="H69" s="61">
        <v>-704957.85</v>
      </c>
    </row>
    <row r="70" spans="1:8">
      <c r="A70" s="62" t="s">
        <v>140</v>
      </c>
      <c r="B70" s="61">
        <v>405140.8</v>
      </c>
      <c r="C70" s="61"/>
      <c r="D70" s="61">
        <v>0</v>
      </c>
      <c r="E70" s="61"/>
      <c r="F70" s="61">
        <v>405140.8</v>
      </c>
      <c r="G70" s="61"/>
      <c r="H70" s="61">
        <v>0</v>
      </c>
    </row>
    <row r="71" spans="1:8">
      <c r="A71" s="62" t="s">
        <v>122</v>
      </c>
      <c r="B71" s="72">
        <f>SUM(B67:B70)</f>
        <v>-41631579.890000001</v>
      </c>
      <c r="C71" s="61"/>
      <c r="D71" s="72">
        <f>SUM(D67:D70)</f>
        <v>-42723262.039999999</v>
      </c>
      <c r="E71" s="61"/>
      <c r="F71" s="72">
        <f>SUM(F67:F70)</f>
        <v>-40221150.32</v>
      </c>
      <c r="G71" s="61"/>
      <c r="H71" s="72">
        <f>SUM(H67:H70)</f>
        <v>-42363574.75</v>
      </c>
    </row>
    <row r="72" spans="1:8">
      <c r="A72" s="62" t="s">
        <v>23</v>
      </c>
      <c r="B72" s="61"/>
      <c r="C72" s="61"/>
      <c r="D72" s="61"/>
      <c r="E72" s="61"/>
      <c r="F72" s="61"/>
      <c r="G72" s="61"/>
      <c r="H72" s="61"/>
    </row>
    <row r="73" spans="1:8">
      <c r="A73" s="62" t="s">
        <v>85</v>
      </c>
      <c r="B73" s="61">
        <v>8269003.8099999996</v>
      </c>
      <c r="C73" s="61"/>
      <c r="D73" s="61">
        <v>-25701300.93</v>
      </c>
      <c r="E73" s="61"/>
      <c r="F73" s="61">
        <v>8479521.1999999993</v>
      </c>
      <c r="G73" s="61"/>
      <c r="H73" s="61">
        <v>-24491871.879999999</v>
      </c>
    </row>
    <row r="74" spans="1:8">
      <c r="A74" s="62" t="s">
        <v>142</v>
      </c>
      <c r="B74" s="61">
        <v>-14660000</v>
      </c>
      <c r="C74" s="61"/>
      <c r="D74" s="61">
        <v>0</v>
      </c>
      <c r="E74" s="61"/>
      <c r="F74" s="61">
        <v>0</v>
      </c>
      <c r="G74" s="61"/>
      <c r="H74" s="61">
        <v>0</v>
      </c>
    </row>
    <row r="75" spans="1:8">
      <c r="A75" s="62" t="s">
        <v>154</v>
      </c>
      <c r="B75" s="61">
        <v>13194000</v>
      </c>
      <c r="C75" s="61"/>
      <c r="D75" s="61">
        <v>0</v>
      </c>
      <c r="E75" s="61"/>
      <c r="F75" s="61">
        <v>0</v>
      </c>
      <c r="G75" s="61"/>
      <c r="H75" s="61">
        <v>0</v>
      </c>
    </row>
    <row r="76" spans="1:8">
      <c r="A76" s="62" t="s">
        <v>141</v>
      </c>
      <c r="B76" s="61">
        <v>29000000</v>
      </c>
      <c r="C76" s="61"/>
      <c r="D76" s="76">
        <v>0</v>
      </c>
      <c r="E76" s="61"/>
      <c r="F76" s="61">
        <v>29000000</v>
      </c>
      <c r="G76" s="61"/>
      <c r="H76" s="76">
        <v>0</v>
      </c>
    </row>
    <row r="77" spans="1:8">
      <c r="A77" s="62" t="s">
        <v>114</v>
      </c>
      <c r="B77" s="61">
        <v>3500000</v>
      </c>
      <c r="C77" s="61"/>
      <c r="D77" s="61">
        <v>30057500</v>
      </c>
      <c r="E77" s="61"/>
      <c r="F77" s="61">
        <v>0</v>
      </c>
      <c r="G77" s="61"/>
      <c r="H77" s="61">
        <v>29057500</v>
      </c>
    </row>
    <row r="78" spans="1:8">
      <c r="A78" s="62" t="s">
        <v>155</v>
      </c>
      <c r="B78" s="61">
        <v>0</v>
      </c>
      <c r="C78" s="61"/>
      <c r="D78" s="61">
        <v>0</v>
      </c>
      <c r="E78" s="61"/>
      <c r="F78" s="61">
        <v>-8000000</v>
      </c>
      <c r="G78" s="61"/>
      <c r="H78" s="61">
        <v>0</v>
      </c>
    </row>
    <row r="79" spans="1:8">
      <c r="A79" s="62" t="s">
        <v>84</v>
      </c>
      <c r="B79" s="61">
        <v>-33557500</v>
      </c>
      <c r="C79" s="61"/>
      <c r="D79" s="61">
        <v>0</v>
      </c>
      <c r="E79" s="61"/>
      <c r="F79" s="61">
        <v>-29057500</v>
      </c>
      <c r="G79" s="61"/>
      <c r="H79" s="61">
        <v>0</v>
      </c>
    </row>
    <row r="80" spans="1:8">
      <c r="A80" s="62" t="s">
        <v>88</v>
      </c>
      <c r="B80" s="61">
        <v>-1500000</v>
      </c>
      <c r="C80" s="61"/>
      <c r="D80" s="61">
        <v>-1500000</v>
      </c>
      <c r="E80" s="61"/>
      <c r="F80" s="61">
        <v>-1500000</v>
      </c>
      <c r="G80" s="61"/>
      <c r="H80" s="61">
        <v>-1500000</v>
      </c>
    </row>
    <row r="81" spans="1:10">
      <c r="A81" s="62" t="s">
        <v>123</v>
      </c>
      <c r="B81" s="72">
        <f>SUM(B73:B80)</f>
        <v>4245503.8100000024</v>
      </c>
      <c r="C81" s="61"/>
      <c r="D81" s="72">
        <f>SUM(D73:D80)</f>
        <v>2856199.0700000003</v>
      </c>
      <c r="E81" s="61"/>
      <c r="F81" s="72">
        <f>SUM(F73:F80)</f>
        <v>-1077978.799999997</v>
      </c>
      <c r="G81" s="61"/>
      <c r="H81" s="72">
        <f>SUM(H73:H80)</f>
        <v>3065628.120000001</v>
      </c>
    </row>
    <row r="82" spans="1:10">
      <c r="A82" s="62" t="s">
        <v>89</v>
      </c>
      <c r="B82" s="61">
        <f>+B81+B71+B36</f>
        <v>-11594531.8800001</v>
      </c>
      <c r="C82" s="61"/>
      <c r="D82" s="61">
        <f>+D81+D71+D36</f>
        <v>9556390.3162000254</v>
      </c>
      <c r="E82" s="61"/>
      <c r="F82" s="61">
        <f>+F81+F71+F36</f>
        <v>-11400456.570000023</v>
      </c>
      <c r="G82" s="61"/>
      <c r="H82" s="61">
        <f>+H81+H71+H36</f>
        <v>5333683.1900000423</v>
      </c>
    </row>
    <row r="83" spans="1:10">
      <c r="A83" s="62" t="s">
        <v>124</v>
      </c>
      <c r="B83" s="61">
        <f>D84</f>
        <v>21893616.846200027</v>
      </c>
      <c r="C83" s="61"/>
      <c r="D83" s="61">
        <f>BS!L10</f>
        <v>12337226.530000001</v>
      </c>
      <c r="E83" s="61"/>
      <c r="F83" s="61">
        <f>H84</f>
        <v>17329935.460000046</v>
      </c>
      <c r="G83" s="61"/>
      <c r="H83" s="61">
        <f>BS!R10</f>
        <v>11996252.270000001</v>
      </c>
    </row>
    <row r="84" spans="1:10" ht="20.5" thickBot="1">
      <c r="A84" s="62" t="s">
        <v>125</v>
      </c>
      <c r="B84" s="77">
        <f>SUM(B82:B83)</f>
        <v>10299084.966199927</v>
      </c>
      <c r="C84" s="61"/>
      <c r="D84" s="77">
        <f>SUM(D82:D83)</f>
        <v>21893616.846200027</v>
      </c>
      <c r="E84" s="61"/>
      <c r="F84" s="77">
        <f>SUM(F82:F83)</f>
        <v>5929478.8900000229</v>
      </c>
      <c r="G84" s="61"/>
      <c r="H84" s="77">
        <f>SUM(H82:H83)</f>
        <v>17329935.460000046</v>
      </c>
      <c r="I84" s="61">
        <f>+F84-BS!N10</f>
        <v>2.2351741790771484E-8</v>
      </c>
      <c r="J84" s="61">
        <f>+BS!P10-H84</f>
        <v>-4.4703483581542969E-8</v>
      </c>
    </row>
    <row r="85" spans="1:10" ht="11.15" customHeight="1" thickTop="1">
      <c r="B85" s="73"/>
      <c r="C85" s="73"/>
      <c r="D85" s="73"/>
      <c r="F85" s="73"/>
      <c r="G85" s="73"/>
      <c r="H85" s="73"/>
    </row>
    <row r="86" spans="1:10">
      <c r="B86" s="78"/>
      <c r="C86" s="78"/>
      <c r="D86" s="78"/>
      <c r="F86" s="78"/>
      <c r="G86" s="78"/>
      <c r="H86" s="78"/>
      <c r="I86" s="61">
        <f>B84-BS!H10</f>
        <v>-3.8000736385583878E-3</v>
      </c>
      <c r="J86" s="61">
        <f>D84-BS!J10</f>
        <v>-3.7999711930751801E-3</v>
      </c>
    </row>
    <row r="87" spans="1:10">
      <c r="A87" s="62" t="s">
        <v>143</v>
      </c>
      <c r="B87" s="78"/>
      <c r="C87" s="78"/>
      <c r="D87" s="78"/>
      <c r="F87" s="78"/>
      <c r="G87" s="78"/>
      <c r="H87" s="78"/>
    </row>
    <row r="88" spans="1:10">
      <c r="A88" s="62" t="s">
        <v>144</v>
      </c>
      <c r="B88" s="78"/>
      <c r="C88" s="78"/>
      <c r="D88" s="78"/>
      <c r="F88" s="78"/>
      <c r="G88" s="78"/>
      <c r="H88" s="78"/>
    </row>
    <row r="89" spans="1:10">
      <c r="A89" s="62" t="s">
        <v>145</v>
      </c>
      <c r="B89" s="61">
        <v>0</v>
      </c>
      <c r="C89" s="61"/>
      <c r="D89" s="61">
        <v>0</v>
      </c>
      <c r="E89" s="61"/>
      <c r="F89" s="61">
        <v>0</v>
      </c>
      <c r="G89" s="61"/>
      <c r="H89" s="61">
        <v>2374968.06</v>
      </c>
    </row>
    <row r="90" spans="1:10">
      <c r="A90" s="62" t="s">
        <v>146</v>
      </c>
      <c r="B90" s="61">
        <v>0</v>
      </c>
      <c r="C90" s="61"/>
      <c r="D90" s="61">
        <v>0</v>
      </c>
      <c r="E90" s="61"/>
      <c r="F90" s="61">
        <v>473856844.80000001</v>
      </c>
      <c r="G90" s="61"/>
      <c r="H90" s="61">
        <v>0</v>
      </c>
    </row>
    <row r="91" spans="1:10">
      <c r="A91" s="62" t="s">
        <v>176</v>
      </c>
      <c r="B91" s="78">
        <v>17673982.800000001</v>
      </c>
      <c r="C91" s="78"/>
      <c r="D91" s="61">
        <v>0</v>
      </c>
      <c r="F91" s="78">
        <v>17673982.800000001</v>
      </c>
      <c r="G91" s="78"/>
      <c r="H91" s="61">
        <v>0</v>
      </c>
    </row>
    <row r="92" spans="1:10">
      <c r="B92" s="78"/>
      <c r="C92" s="78"/>
      <c r="D92" s="78"/>
      <c r="F92" s="78"/>
      <c r="G92" s="78"/>
      <c r="H92" s="78"/>
    </row>
    <row r="93" spans="1:10">
      <c r="A93" s="79" t="s">
        <v>46</v>
      </c>
      <c r="B93" s="78"/>
      <c r="C93" s="78"/>
      <c r="D93" s="78"/>
      <c r="E93" s="79"/>
      <c r="F93" s="78"/>
      <c r="G93" s="78"/>
      <c r="H93" s="78"/>
    </row>
    <row r="94" spans="1:10">
      <c r="A94" s="79"/>
      <c r="B94" s="78"/>
      <c r="C94" s="78"/>
      <c r="D94" s="78"/>
      <c r="E94" s="79"/>
      <c r="F94" s="78"/>
      <c r="G94" s="78"/>
      <c r="H94" s="78"/>
    </row>
    <row r="95" spans="1:10">
      <c r="A95" s="79"/>
      <c r="B95" s="78"/>
      <c r="C95" s="78"/>
      <c r="D95" s="78"/>
      <c r="E95" s="79"/>
      <c r="F95" s="78"/>
      <c r="G95" s="78"/>
      <c r="H95" s="78"/>
    </row>
    <row r="96" spans="1:10">
      <c r="A96" s="79"/>
      <c r="B96" s="78"/>
      <c r="C96" s="78"/>
      <c r="D96" s="78"/>
      <c r="E96" s="79"/>
      <c r="F96" s="78"/>
      <c r="G96" s="78"/>
      <c r="H96" s="78"/>
    </row>
    <row r="97" spans="1:8">
      <c r="A97" s="79"/>
      <c r="B97" s="78"/>
      <c r="C97" s="78"/>
      <c r="D97" s="78"/>
      <c r="E97" s="79"/>
      <c r="F97" s="78"/>
      <c r="G97" s="78"/>
      <c r="H97" s="78"/>
    </row>
    <row r="98" spans="1:8">
      <c r="A98" s="79"/>
      <c r="B98" s="78"/>
      <c r="C98" s="78"/>
      <c r="D98" s="78"/>
      <c r="E98" s="79"/>
      <c r="F98" s="78"/>
      <c r="G98" s="78"/>
      <c r="H98" s="78"/>
    </row>
    <row r="99" spans="1:8">
      <c r="A99" s="79"/>
      <c r="B99" s="78"/>
      <c r="C99" s="78"/>
      <c r="D99" s="78"/>
      <c r="E99" s="79"/>
      <c r="F99" s="78"/>
      <c r="G99" s="78"/>
      <c r="H99" s="78"/>
    </row>
    <row r="100" spans="1:8">
      <c r="A100" s="79"/>
      <c r="B100" s="78"/>
      <c r="C100" s="78"/>
      <c r="D100" s="78"/>
      <c r="E100" s="79"/>
      <c r="F100" s="78"/>
      <c r="G100" s="78"/>
      <c r="H100" s="78"/>
    </row>
    <row r="101" spans="1:8">
      <c r="A101" s="79"/>
      <c r="B101" s="78"/>
      <c r="C101" s="78"/>
      <c r="D101" s="78"/>
      <c r="E101" s="79"/>
      <c r="F101" s="78"/>
      <c r="G101" s="78"/>
      <c r="H101" s="78"/>
    </row>
    <row r="102" spans="1:8">
      <c r="A102" s="79"/>
      <c r="B102" s="78"/>
      <c r="C102" s="78"/>
      <c r="D102" s="78"/>
      <c r="E102" s="79"/>
      <c r="F102" s="78"/>
      <c r="G102" s="78"/>
      <c r="H102" s="78"/>
    </row>
    <row r="103" spans="1:8">
      <c r="A103" s="79"/>
      <c r="B103" s="78"/>
      <c r="C103" s="78"/>
      <c r="D103" s="78"/>
      <c r="E103" s="79"/>
      <c r="F103" s="78"/>
      <c r="G103" s="78"/>
      <c r="H103" s="78"/>
    </row>
    <row r="104" spans="1:8">
      <c r="A104" s="79"/>
      <c r="B104" s="78"/>
      <c r="C104" s="78"/>
      <c r="D104" s="78"/>
      <c r="E104" s="79"/>
      <c r="F104" s="78"/>
      <c r="G104" s="78"/>
      <c r="H104" s="78"/>
    </row>
    <row r="105" spans="1:8">
      <c r="A105" s="79"/>
      <c r="B105" s="78"/>
      <c r="C105" s="78"/>
      <c r="D105" s="78"/>
      <c r="E105" s="79"/>
      <c r="F105" s="78"/>
      <c r="G105" s="78"/>
      <c r="H105" s="78"/>
    </row>
    <row r="106" spans="1:8">
      <c r="A106" s="79"/>
      <c r="B106" s="78"/>
      <c r="C106" s="78"/>
      <c r="D106" s="78"/>
      <c r="E106" s="79"/>
      <c r="F106" s="78"/>
      <c r="G106" s="78"/>
      <c r="H106" s="78"/>
    </row>
    <row r="107" spans="1:8">
      <c r="A107" s="79"/>
      <c r="B107" s="78"/>
      <c r="C107" s="78"/>
      <c r="D107" s="78"/>
      <c r="E107" s="79"/>
      <c r="F107" s="78"/>
      <c r="G107" s="78"/>
      <c r="H107" s="78"/>
    </row>
    <row r="108" spans="1:8">
      <c r="A108" s="79"/>
      <c r="B108" s="78"/>
      <c r="C108" s="78"/>
      <c r="D108" s="78"/>
      <c r="E108" s="79"/>
      <c r="F108" s="78"/>
      <c r="G108" s="78"/>
      <c r="H108" s="78"/>
    </row>
    <row r="109" spans="1:8">
      <c r="A109" s="79"/>
      <c r="B109" s="78"/>
      <c r="C109" s="78"/>
      <c r="D109" s="78"/>
      <c r="E109" s="79"/>
      <c r="F109" s="78"/>
      <c r="G109" s="78"/>
      <c r="H109" s="78"/>
    </row>
    <row r="110" spans="1:8">
      <c r="A110" s="79"/>
      <c r="B110" s="78"/>
      <c r="C110" s="78"/>
      <c r="D110" s="78"/>
      <c r="E110" s="79"/>
      <c r="F110" s="78"/>
      <c r="G110" s="78"/>
      <c r="H110" s="78"/>
    </row>
    <row r="111" spans="1:8">
      <c r="A111" s="60" t="s">
        <v>82</v>
      </c>
      <c r="B111" s="60"/>
      <c r="C111" s="60"/>
      <c r="D111" s="60"/>
      <c r="E111" s="60"/>
      <c r="F111" s="60"/>
      <c r="G111" s="60"/>
      <c r="H111" s="60"/>
    </row>
    <row r="112" spans="1:8">
      <c r="A112" s="62" t="str">
        <f>A57</f>
        <v xml:space="preserve">                                                                                      (          นายบุญศักดิ์   เกียรติจรูญเลิศ           นายวราวุธ   อรุโณทัย          )</v>
      </c>
    </row>
    <row r="113" spans="1:8">
      <c r="A113" s="79"/>
      <c r="B113" s="78"/>
      <c r="C113" s="78"/>
      <c r="D113" s="78"/>
      <c r="E113" s="79"/>
      <c r="F113" s="78"/>
      <c r="G113" s="78"/>
      <c r="H113" s="78"/>
    </row>
    <row r="114" spans="1:8">
      <c r="A114" s="79"/>
      <c r="B114" s="78"/>
      <c r="C114" s="78"/>
      <c r="D114" s="78"/>
      <c r="E114" s="79"/>
      <c r="F114" s="78"/>
      <c r="G114" s="78"/>
      <c r="H114" s="78"/>
    </row>
    <row r="115" spans="1:8">
      <c r="A115" s="79"/>
      <c r="B115" s="78"/>
      <c r="C115" s="78"/>
      <c r="D115" s="78"/>
      <c r="E115" s="79"/>
      <c r="F115" s="78"/>
      <c r="G115" s="78"/>
      <c r="H115" s="78"/>
    </row>
    <row r="116" spans="1:8">
      <c r="A116" s="79"/>
      <c r="B116" s="78"/>
      <c r="C116" s="78"/>
      <c r="D116" s="78"/>
      <c r="E116" s="79"/>
      <c r="F116" s="78"/>
      <c r="G116" s="78"/>
      <c r="H116" s="78"/>
    </row>
    <row r="117" spans="1:8">
      <c r="A117" s="79"/>
      <c r="B117" s="78"/>
      <c r="C117" s="78"/>
      <c r="D117" s="78"/>
      <c r="E117" s="79"/>
      <c r="F117" s="78"/>
      <c r="G117" s="78"/>
      <c r="H117" s="78"/>
    </row>
    <row r="118" spans="1:8">
      <c r="A118" s="79"/>
      <c r="B118" s="78"/>
      <c r="C118" s="78"/>
      <c r="D118" s="78"/>
      <c r="E118" s="79"/>
      <c r="F118" s="78"/>
      <c r="G118" s="78"/>
      <c r="H118" s="78"/>
    </row>
    <row r="119" spans="1:8">
      <c r="A119" s="79"/>
      <c r="B119" s="78"/>
      <c r="C119" s="78"/>
      <c r="D119" s="78"/>
      <c r="E119" s="79"/>
      <c r="F119" s="78"/>
      <c r="G119" s="78"/>
      <c r="H119" s="78"/>
    </row>
    <row r="120" spans="1:8">
      <c r="A120" s="79"/>
      <c r="B120" s="78"/>
      <c r="C120" s="78"/>
      <c r="D120" s="78"/>
      <c r="E120" s="79"/>
      <c r="F120" s="78"/>
      <c r="G120" s="78"/>
      <c r="H120" s="78"/>
    </row>
    <row r="121" spans="1:8">
      <c r="A121" s="79"/>
      <c r="B121" s="78"/>
      <c r="C121" s="78"/>
      <c r="D121" s="78"/>
      <c r="E121" s="79"/>
      <c r="F121" s="78"/>
      <c r="G121" s="78"/>
      <c r="H121" s="78"/>
    </row>
    <row r="122" spans="1:8">
      <c r="A122" s="79"/>
      <c r="B122" s="78"/>
      <c r="C122" s="78"/>
      <c r="D122" s="78"/>
      <c r="E122" s="79"/>
      <c r="F122" s="78"/>
      <c r="G122" s="78"/>
      <c r="H122" s="78"/>
    </row>
  </sheetData>
  <mergeCells count="14">
    <mergeCell ref="A111:H111"/>
    <mergeCell ref="A58:H58"/>
    <mergeCell ref="A59:H59"/>
    <mergeCell ref="A60:H60"/>
    <mergeCell ref="A61:H61"/>
    <mergeCell ref="A62:H62"/>
    <mergeCell ref="F64:H64"/>
    <mergeCell ref="B64:D64"/>
    <mergeCell ref="A1:H1"/>
    <mergeCell ref="A2:H2"/>
    <mergeCell ref="A3:H3"/>
    <mergeCell ref="A56:H56"/>
    <mergeCell ref="F6:H6"/>
    <mergeCell ref="B6:D6"/>
  </mergeCells>
  <phoneticPr fontId="0" type="noConversion"/>
  <pageMargins left="0.78740157480314965" right="0.59055118110236227" top="0.47244094488188981" bottom="0.51181102362204722" header="0.51181102362204722" footer="0.51181102362204722"/>
  <pageSetup paperSize="9" scale="72" firstPageNumber="7" fitToHeight="0" orientation="portrait" useFirstPageNumber="1" r:id="rId1"/>
  <headerFooter alignWithMargins="0"/>
  <rowBreaks count="1" manualBreakCount="1">
    <brk id="5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BS</vt:lpstr>
      <vt:lpstr>PL</vt:lpstr>
      <vt:lpstr>EQ รวม</vt:lpstr>
      <vt:lpstr>EQ เฉพาะ</vt:lpstr>
      <vt:lpstr>CF</vt:lpstr>
      <vt:lpstr>BS!Print_Area</vt:lpstr>
      <vt:lpstr>CF!Print_Area</vt:lpstr>
      <vt:lpstr>PL!Print_Area</vt:lpstr>
    </vt:vector>
  </TitlesOfParts>
  <Company>KPMG Audit (Thailand)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KPMG</dc:creator>
  <cp:lastModifiedBy>PiNG-777</cp:lastModifiedBy>
  <cp:lastPrinted>2019-03-27T12:52:38Z</cp:lastPrinted>
  <dcterms:created xsi:type="dcterms:W3CDTF">2001-01-22T03:58:50Z</dcterms:created>
  <dcterms:modified xsi:type="dcterms:W3CDTF">2019-07-19T02:46:34Z</dcterms:modified>
</cp:coreProperties>
</file>